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\Dropbox\JODLAW Mgmt\Clients\Village Builders\Final Offering Docs\2014 Offering Package\"/>
    </mc:Choice>
  </mc:AlternateContent>
  <bookViews>
    <workbookView xWindow="0" yWindow="0" windowWidth="19200" windowHeight="12180" activeTab="1"/>
  </bookViews>
  <sheets>
    <sheet name="Totals" sheetId="2" r:id="rId1"/>
    <sheet name="Depreciatio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" i="2"/>
  <c r="C15" i="2" l="1"/>
  <c r="S45" i="1" l="1"/>
  <c r="S41" i="1"/>
  <c r="D13" i="2"/>
  <c r="T82" i="1"/>
  <c r="U82" i="1" s="1"/>
  <c r="S3" i="1"/>
  <c r="E85" i="1"/>
  <c r="V85" i="1" s="1"/>
  <c r="E87" i="1"/>
  <c r="V87" i="1" s="1"/>
  <c r="E88" i="1"/>
  <c r="V88" i="1" s="1"/>
  <c r="E89" i="1"/>
  <c r="V89" i="1" s="1"/>
  <c r="E90" i="1"/>
  <c r="V90" i="1" s="1"/>
  <c r="E91" i="1"/>
  <c r="V91" i="1" s="1"/>
  <c r="E92" i="1"/>
  <c r="V92" i="1" s="1"/>
  <c r="E93" i="1"/>
  <c r="V93" i="1" s="1"/>
  <c r="E94" i="1"/>
  <c r="V94" i="1" s="1"/>
  <c r="E86" i="1"/>
  <c r="V86" i="1" s="1"/>
  <c r="E81" i="1"/>
  <c r="V81" i="1" s="1"/>
  <c r="E82" i="1"/>
  <c r="V82" i="1" s="1"/>
  <c r="E83" i="1"/>
  <c r="V83" i="1" s="1"/>
  <c r="E80" i="1"/>
  <c r="V80" i="1" s="1"/>
  <c r="E77" i="1"/>
  <c r="V77" i="1" s="1"/>
  <c r="E3" i="1"/>
  <c r="V3" i="1" s="1"/>
  <c r="E2" i="1"/>
  <c r="V2" i="1" s="1"/>
  <c r="E4" i="1"/>
  <c r="V4" i="1" s="1"/>
  <c r="E7" i="1"/>
  <c r="V7" i="1" s="1"/>
  <c r="E6" i="1"/>
  <c r="V6" i="1" s="1"/>
  <c r="E5" i="1"/>
  <c r="V5" i="1" s="1"/>
  <c r="E9" i="1"/>
  <c r="V9" i="1" s="1"/>
  <c r="E8" i="1"/>
  <c r="V8" i="1" s="1"/>
  <c r="E10" i="1"/>
  <c r="V10" i="1" s="1"/>
  <c r="E11" i="1"/>
  <c r="V11" i="1" s="1"/>
  <c r="E12" i="1"/>
  <c r="V12" i="1" s="1"/>
  <c r="E14" i="1"/>
  <c r="V14" i="1" s="1"/>
  <c r="E13" i="1"/>
  <c r="V13" i="1" s="1"/>
  <c r="E15" i="1"/>
  <c r="V15" i="1" s="1"/>
  <c r="E16" i="1"/>
  <c r="V16" i="1" s="1"/>
  <c r="E18" i="1"/>
  <c r="V18" i="1" s="1"/>
  <c r="E19" i="1"/>
  <c r="V19" i="1" s="1"/>
  <c r="E20" i="1"/>
  <c r="V20" i="1" s="1"/>
  <c r="E17" i="1"/>
  <c r="V17" i="1" s="1"/>
  <c r="E21" i="1"/>
  <c r="V21" i="1" s="1"/>
  <c r="E22" i="1"/>
  <c r="V22" i="1" s="1"/>
  <c r="E23" i="1"/>
  <c r="V23" i="1" s="1"/>
  <c r="E24" i="1"/>
  <c r="V24" i="1" s="1"/>
  <c r="E25" i="1"/>
  <c r="V25" i="1" s="1"/>
  <c r="E26" i="1"/>
  <c r="V26" i="1" s="1"/>
  <c r="E27" i="1"/>
  <c r="V27" i="1" s="1"/>
  <c r="E28" i="1"/>
  <c r="V28" i="1" s="1"/>
  <c r="E29" i="1"/>
  <c r="V29" i="1" s="1"/>
  <c r="E30" i="1"/>
  <c r="V30" i="1" s="1"/>
  <c r="E32" i="1"/>
  <c r="V32" i="1" s="1"/>
  <c r="E34" i="1"/>
  <c r="V34" i="1" s="1"/>
  <c r="E35" i="1"/>
  <c r="V35" i="1" s="1"/>
  <c r="E31" i="1"/>
  <c r="V31" i="1" s="1"/>
  <c r="E33" i="1"/>
  <c r="V33" i="1" s="1"/>
  <c r="E36" i="1"/>
  <c r="V36" i="1" s="1"/>
  <c r="E38" i="1"/>
  <c r="V38" i="1" s="1"/>
  <c r="E37" i="1"/>
  <c r="V37" i="1" s="1"/>
  <c r="E39" i="1"/>
  <c r="V39" i="1" s="1"/>
  <c r="E40" i="1"/>
  <c r="V40" i="1" s="1"/>
  <c r="E41" i="1"/>
  <c r="V41" i="1" s="1"/>
  <c r="E52" i="1"/>
  <c r="V52" i="1" s="1"/>
  <c r="E49" i="1"/>
  <c r="V49" i="1" s="1"/>
  <c r="E54" i="1"/>
  <c r="V54" i="1" s="1"/>
  <c r="E57" i="1"/>
  <c r="V57" i="1" s="1"/>
  <c r="E59" i="1"/>
  <c r="V59" i="1" s="1"/>
  <c r="E61" i="1"/>
  <c r="V61" i="1" s="1"/>
  <c r="E62" i="1"/>
  <c r="V62" i="1" s="1"/>
  <c r="E63" i="1"/>
  <c r="V63" i="1" s="1"/>
  <c r="E64" i="1"/>
  <c r="V64" i="1" s="1"/>
  <c r="E53" i="1"/>
  <c r="V53" i="1" s="1"/>
  <c r="E55" i="1"/>
  <c r="V55" i="1" s="1"/>
  <c r="E56" i="1"/>
  <c r="V56" i="1" s="1"/>
  <c r="E60" i="1"/>
  <c r="V60" i="1" s="1"/>
  <c r="E58" i="1"/>
  <c r="V58" i="1" s="1"/>
  <c r="E65" i="1"/>
  <c r="V65" i="1" s="1"/>
  <c r="E67" i="1"/>
  <c r="V67" i="1" s="1"/>
  <c r="E69" i="1"/>
  <c r="V69" i="1" s="1"/>
  <c r="E71" i="1"/>
  <c r="V71" i="1" s="1"/>
  <c r="E72" i="1"/>
  <c r="V72" i="1" s="1"/>
  <c r="E79" i="1"/>
  <c r="V79" i="1" s="1"/>
  <c r="E78" i="1"/>
  <c r="V78" i="1" s="1"/>
  <c r="E74" i="1"/>
  <c r="V74" i="1" s="1"/>
  <c r="E75" i="1"/>
  <c r="V75" i="1" s="1"/>
  <c r="E70" i="1"/>
  <c r="V70" i="1" s="1"/>
  <c r="E51" i="1"/>
  <c r="V51" i="1" s="1"/>
  <c r="E46" i="1"/>
  <c r="V46" i="1" s="1"/>
  <c r="E48" i="1"/>
  <c r="V48" i="1" s="1"/>
  <c r="E68" i="1"/>
  <c r="V68" i="1" s="1"/>
  <c r="E47" i="1"/>
  <c r="V47" i="1" s="1"/>
  <c r="E50" i="1"/>
  <c r="V50" i="1" s="1"/>
  <c r="E76" i="1"/>
  <c r="V76" i="1" s="1"/>
  <c r="E73" i="1"/>
  <c r="V73" i="1" s="1"/>
  <c r="E66" i="1"/>
  <c r="V66" i="1" s="1"/>
  <c r="E43" i="1"/>
  <c r="V43" i="1" s="1"/>
  <c r="E44" i="1"/>
  <c r="V44" i="1" s="1"/>
  <c r="E45" i="1"/>
  <c r="V45" i="1" s="1"/>
  <c r="E42" i="1"/>
  <c r="V42" i="1" s="1"/>
  <c r="E84" i="1"/>
  <c r="V84" i="1" s="1"/>
  <c r="S86" i="1"/>
  <c r="S8" i="1"/>
  <c r="T70" i="1"/>
  <c r="U70" i="1" s="1"/>
  <c r="S68" i="1"/>
  <c r="T68" i="1"/>
  <c r="U68" i="1" s="1"/>
  <c r="T83" i="1"/>
  <c r="U83" i="1" s="1"/>
  <c r="G83" i="1" s="1"/>
  <c r="S85" i="1"/>
  <c r="S87" i="1"/>
  <c r="S88" i="1"/>
  <c r="S89" i="1"/>
  <c r="S90" i="1"/>
  <c r="S91" i="1"/>
  <c r="S92" i="1"/>
  <c r="S93" i="1"/>
  <c r="S94" i="1"/>
  <c r="S82" i="1"/>
  <c r="S83" i="1"/>
  <c r="S81" i="1"/>
  <c r="S77" i="1"/>
  <c r="S80" i="1"/>
  <c r="S2" i="1"/>
  <c r="S4" i="1"/>
  <c r="S7" i="1"/>
  <c r="S6" i="1"/>
  <c r="S5" i="1"/>
  <c r="S9" i="1"/>
  <c r="S10" i="1"/>
  <c r="S11" i="1"/>
  <c r="S12" i="1"/>
  <c r="S14" i="1"/>
  <c r="S13" i="1"/>
  <c r="S15" i="1"/>
  <c r="S16" i="1"/>
  <c r="S18" i="1"/>
  <c r="S19" i="1"/>
  <c r="S20" i="1"/>
  <c r="S17" i="1"/>
  <c r="S21" i="1"/>
  <c r="S22" i="1"/>
  <c r="S23" i="1"/>
  <c r="S24" i="1"/>
  <c r="S25" i="1"/>
  <c r="S26" i="1"/>
  <c r="S27" i="1"/>
  <c r="S28" i="1"/>
  <c r="S29" i="1"/>
  <c r="S30" i="1"/>
  <c r="S32" i="1"/>
  <c r="S34" i="1"/>
  <c r="S35" i="1"/>
  <c r="S31" i="1"/>
  <c r="S33" i="1"/>
  <c r="S36" i="1"/>
  <c r="S38" i="1"/>
  <c r="S37" i="1"/>
  <c r="S39" i="1"/>
  <c r="S40" i="1"/>
  <c r="S44" i="1"/>
  <c r="S43" i="1"/>
  <c r="S42" i="1"/>
  <c r="S46" i="1"/>
  <c r="S47" i="1"/>
  <c r="S52" i="1"/>
  <c r="S48" i="1"/>
  <c r="S51" i="1"/>
  <c r="S50" i="1"/>
  <c r="S49" i="1"/>
  <c r="S54" i="1"/>
  <c r="S57" i="1"/>
  <c r="S59" i="1"/>
  <c r="S61" i="1"/>
  <c r="S62" i="1"/>
  <c r="S63" i="1"/>
  <c r="S64" i="1"/>
  <c r="S53" i="1"/>
  <c r="S55" i="1"/>
  <c r="S56" i="1"/>
  <c r="S60" i="1"/>
  <c r="S58" i="1"/>
  <c r="S65" i="1"/>
  <c r="S67" i="1"/>
  <c r="S66" i="1"/>
  <c r="S69" i="1"/>
  <c r="S70" i="1"/>
  <c r="S71" i="1"/>
  <c r="S72" i="1"/>
  <c r="S73" i="1"/>
  <c r="S76" i="1"/>
  <c r="S79" i="1"/>
  <c r="S78" i="1"/>
  <c r="S74" i="1"/>
  <c r="S75" i="1"/>
  <c r="S84" i="1"/>
  <c r="T84" i="1"/>
  <c r="U84" i="1" s="1"/>
  <c r="T85" i="1"/>
  <c r="U85" i="1" s="1"/>
  <c r="T87" i="1"/>
  <c r="T88" i="1"/>
  <c r="U88" i="1" s="1"/>
  <c r="T89" i="1"/>
  <c r="U89" i="1" s="1"/>
  <c r="T90" i="1"/>
  <c r="U90" i="1" s="1"/>
  <c r="T91" i="1"/>
  <c r="T92" i="1"/>
  <c r="U92" i="1" s="1"/>
  <c r="T93" i="1"/>
  <c r="U93" i="1" s="1"/>
  <c r="T94" i="1"/>
  <c r="U94" i="1" s="1"/>
  <c r="T86" i="1"/>
  <c r="U86" i="1" s="1"/>
  <c r="T81" i="1"/>
  <c r="U81" i="1" s="1"/>
  <c r="T77" i="1"/>
  <c r="U77" i="1" s="1"/>
  <c r="T80" i="1"/>
  <c r="T3" i="1"/>
  <c r="U3" i="1" s="1"/>
  <c r="T2" i="1"/>
  <c r="U2" i="1" s="1"/>
  <c r="T4" i="1"/>
  <c r="U4" i="1" s="1"/>
  <c r="T7" i="1"/>
  <c r="T6" i="1"/>
  <c r="U6" i="1" s="1"/>
  <c r="T5" i="1"/>
  <c r="U5" i="1" s="1"/>
  <c r="T9" i="1"/>
  <c r="U9" i="1" s="1"/>
  <c r="T8" i="1"/>
  <c r="T10" i="1"/>
  <c r="U10" i="1" s="1"/>
  <c r="T11" i="1"/>
  <c r="U11" i="1" s="1"/>
  <c r="T12" i="1"/>
  <c r="U12" i="1" s="1"/>
  <c r="T14" i="1"/>
  <c r="T13" i="1"/>
  <c r="U13" i="1" s="1"/>
  <c r="T15" i="1"/>
  <c r="U15" i="1" s="1"/>
  <c r="T16" i="1"/>
  <c r="U16" i="1" s="1"/>
  <c r="T18" i="1"/>
  <c r="T19" i="1"/>
  <c r="U19" i="1" s="1"/>
  <c r="T20" i="1"/>
  <c r="U20" i="1" s="1"/>
  <c r="T17" i="1"/>
  <c r="U17" i="1" s="1"/>
  <c r="T21" i="1"/>
  <c r="T22" i="1"/>
  <c r="U22" i="1" s="1"/>
  <c r="T23" i="1"/>
  <c r="T24" i="1"/>
  <c r="U24" i="1" s="1"/>
  <c r="T25" i="1"/>
  <c r="T26" i="1"/>
  <c r="U26" i="1" s="1"/>
  <c r="T27" i="1"/>
  <c r="U27" i="1" s="1"/>
  <c r="T28" i="1"/>
  <c r="U28" i="1" s="1"/>
  <c r="T29" i="1"/>
  <c r="T30" i="1"/>
  <c r="U30" i="1" s="1"/>
  <c r="T32" i="1"/>
  <c r="U32" i="1" s="1"/>
  <c r="T34" i="1"/>
  <c r="U34" i="1" s="1"/>
  <c r="T35" i="1"/>
  <c r="T31" i="1"/>
  <c r="U31" i="1" s="1"/>
  <c r="T33" i="1"/>
  <c r="U33" i="1" s="1"/>
  <c r="T36" i="1"/>
  <c r="U36" i="1" s="1"/>
  <c r="G36" i="1" s="1"/>
  <c r="T38" i="1"/>
  <c r="T37" i="1"/>
  <c r="U37" i="1" s="1"/>
  <c r="T39" i="1"/>
  <c r="U39" i="1" s="1"/>
  <c r="T40" i="1"/>
  <c r="U40" i="1" s="1"/>
  <c r="T41" i="1"/>
  <c r="U41" i="1" s="1"/>
  <c r="T44" i="1"/>
  <c r="U44" i="1" s="1"/>
  <c r="T45" i="1"/>
  <c r="U45" i="1" s="1"/>
  <c r="T43" i="1"/>
  <c r="U43" i="1" s="1"/>
  <c r="T42" i="1"/>
  <c r="U42" i="1" s="1"/>
  <c r="T46" i="1"/>
  <c r="U46" i="1" s="1"/>
  <c r="T47" i="1"/>
  <c r="T52" i="1"/>
  <c r="U52" i="1" s="1"/>
  <c r="T48" i="1"/>
  <c r="T51" i="1"/>
  <c r="T50" i="1"/>
  <c r="U50" i="1" s="1"/>
  <c r="T49" i="1"/>
  <c r="U49" i="1" s="1"/>
  <c r="T54" i="1"/>
  <c r="T57" i="1"/>
  <c r="U57" i="1" s="1"/>
  <c r="T59" i="1"/>
  <c r="U59" i="1" s="1"/>
  <c r="T61" i="1"/>
  <c r="U61" i="1" s="1"/>
  <c r="T62" i="1"/>
  <c r="T63" i="1"/>
  <c r="U63" i="1" s="1"/>
  <c r="T64" i="1"/>
  <c r="U64" i="1" s="1"/>
  <c r="T53" i="1"/>
  <c r="U53" i="1" s="1"/>
  <c r="T55" i="1"/>
  <c r="U55" i="1" s="1"/>
  <c r="T56" i="1"/>
  <c r="U56" i="1" s="1"/>
  <c r="T60" i="1"/>
  <c r="U60" i="1" s="1"/>
  <c r="T58" i="1"/>
  <c r="U58" i="1" s="1"/>
  <c r="T65" i="1"/>
  <c r="T67" i="1"/>
  <c r="U67" i="1" s="1"/>
  <c r="T66" i="1"/>
  <c r="U66" i="1" s="1"/>
  <c r="T69" i="1"/>
  <c r="U69" i="1" s="1"/>
  <c r="T71" i="1"/>
  <c r="U71" i="1" s="1"/>
  <c r="T72" i="1"/>
  <c r="U72" i="1" s="1"/>
  <c r="T73" i="1"/>
  <c r="U73" i="1" s="1"/>
  <c r="T76" i="1"/>
  <c r="U76" i="1" s="1"/>
  <c r="T79" i="1"/>
  <c r="T78" i="1"/>
  <c r="U78" i="1" s="1"/>
  <c r="T74" i="1"/>
  <c r="U74" i="1" s="1"/>
  <c r="G74" i="1" s="1"/>
  <c r="T75" i="1"/>
  <c r="U75" i="1" s="1"/>
  <c r="U23" i="1" l="1"/>
  <c r="G23" i="1" s="1"/>
  <c r="D12" i="2"/>
  <c r="D11" i="2"/>
  <c r="D14" i="2"/>
  <c r="U54" i="1"/>
  <c r="G54" i="1" s="1"/>
  <c r="G55" i="1"/>
  <c r="G41" i="1"/>
  <c r="U79" i="1"/>
  <c r="G79" i="1" s="1"/>
  <c r="U38" i="1"/>
  <c r="G38" i="1" s="1"/>
  <c r="U48" i="1"/>
  <c r="G48" i="1" s="1"/>
  <c r="U65" i="1"/>
  <c r="G65" i="1" s="1"/>
  <c r="U62" i="1"/>
  <c r="G62" i="1" s="1"/>
  <c r="U47" i="1"/>
  <c r="G47" i="1" s="1"/>
  <c r="U51" i="1"/>
  <c r="G51" i="1" s="1"/>
  <c r="U35" i="1"/>
  <c r="G35" i="1" s="1"/>
  <c r="U29" i="1"/>
  <c r="G29" i="1" s="1"/>
  <c r="U25" i="1"/>
  <c r="G25" i="1" s="1"/>
  <c r="U21" i="1"/>
  <c r="G21" i="1" s="1"/>
  <c r="U18" i="1"/>
  <c r="G18" i="1" s="1"/>
  <c r="U14" i="1"/>
  <c r="G14" i="1" s="1"/>
  <c r="U8" i="1"/>
  <c r="G8" i="1" s="1"/>
  <c r="U7" i="1"/>
  <c r="G7" i="1" s="1"/>
  <c r="U91" i="1"/>
  <c r="G91" i="1" s="1"/>
  <c r="U87" i="1"/>
  <c r="G87" i="1" s="1"/>
  <c r="U80" i="1"/>
  <c r="G80" i="1" s="1"/>
  <c r="G70" i="1"/>
  <c r="G73" i="1"/>
  <c r="G45" i="1"/>
  <c r="G68" i="1"/>
  <c r="G67" i="1"/>
  <c r="G56" i="1"/>
  <c r="G63" i="1"/>
  <c r="G57" i="1"/>
  <c r="G44" i="1"/>
  <c r="G92" i="1"/>
  <c r="G88" i="1"/>
  <c r="G81" i="1"/>
  <c r="G72" i="1"/>
  <c r="G93" i="1"/>
  <c r="G89" i="1"/>
  <c r="G58" i="1"/>
  <c r="G53" i="1"/>
  <c r="G61" i="1"/>
  <c r="G49" i="1"/>
  <c r="G43" i="1"/>
  <c r="G75" i="1"/>
  <c r="G40" i="1"/>
  <c r="G28" i="1"/>
  <c r="G17" i="1"/>
  <c r="G12" i="1"/>
  <c r="G9" i="1"/>
  <c r="G4" i="1"/>
  <c r="G94" i="1"/>
  <c r="G90" i="1"/>
  <c r="G85" i="1"/>
  <c r="G76" i="1"/>
  <c r="G34" i="1"/>
  <c r="G24" i="1"/>
  <c r="G16" i="1"/>
  <c r="G52" i="1"/>
  <c r="G69" i="1"/>
  <c r="G66" i="1"/>
  <c r="G60" i="1"/>
  <c r="G64" i="1"/>
  <c r="G59" i="1"/>
  <c r="G50" i="1"/>
  <c r="G39" i="1"/>
  <c r="G33" i="1"/>
  <c r="G32" i="1"/>
  <c r="G27" i="1"/>
  <c r="G20" i="1"/>
  <c r="G15" i="1"/>
  <c r="G11" i="1"/>
  <c r="G5" i="1"/>
  <c r="G2" i="1"/>
  <c r="G78" i="1"/>
  <c r="G46" i="1"/>
  <c r="G37" i="1"/>
  <c r="G31" i="1"/>
  <c r="G30" i="1"/>
  <c r="G26" i="1"/>
  <c r="G22" i="1"/>
  <c r="G19" i="1"/>
  <c r="G13" i="1"/>
  <c r="G10" i="1"/>
  <c r="G6" i="1"/>
  <c r="G3" i="1"/>
  <c r="G71" i="1"/>
  <c r="G42" i="1"/>
  <c r="G82" i="1"/>
  <c r="G84" i="1"/>
  <c r="G77" i="1"/>
  <c r="G86" i="1"/>
  <c r="D15" i="2" l="1"/>
  <c r="E5" i="2"/>
  <c r="E6" i="2" s="1"/>
  <c r="B6" i="2" l="1"/>
  <c r="B7" i="2" s="1"/>
  <c r="B8" i="2" l="1"/>
  <c r="E7" i="2" s="1"/>
  <c r="E11" i="2" l="1"/>
  <c r="F11" i="2" s="1"/>
  <c r="E12" i="2"/>
  <c r="F12" i="2" s="1"/>
  <c r="E14" i="2"/>
  <c r="F14" i="2" s="1"/>
  <c r="E13" i="2"/>
  <c r="F13" i="2" s="1"/>
  <c r="F15" i="2" l="1"/>
  <c r="E15" i="2"/>
</calcChain>
</file>

<file path=xl/sharedStrings.xml><?xml version="1.0" encoding="utf-8"?>
<sst xmlns="http://schemas.openxmlformats.org/spreadsheetml/2006/main" count="479" uniqueCount="120">
  <si>
    <t>200DB</t>
  </si>
  <si>
    <t>HY</t>
  </si>
  <si>
    <t>GDS</t>
  </si>
  <si>
    <t>TRUCK</t>
  </si>
  <si>
    <t>Prior</t>
  </si>
  <si>
    <t>EQUIPMENT</t>
  </si>
  <si>
    <t>WINCH</t>
  </si>
  <si>
    <t>FURNITURE</t>
  </si>
  <si>
    <t>SIGN</t>
  </si>
  <si>
    <t>TOOLS</t>
  </si>
  <si>
    <t>HIGHLIFT</t>
  </si>
  <si>
    <t>PRINTER</t>
  </si>
  <si>
    <t>SANDER</t>
  </si>
  <si>
    <t>WOODSPLITTER</t>
  </si>
  <si>
    <t>TRAILER</t>
  </si>
  <si>
    <t>WELDER</t>
  </si>
  <si>
    <t>FUEL TANK FOR OFF ROAD</t>
  </si>
  <si>
    <t>CAMERA</t>
  </si>
  <si>
    <t>COMPUTER</t>
  </si>
  <si>
    <t>PLOW</t>
  </si>
  <si>
    <t>LAPTOP</t>
  </si>
  <si>
    <t>SUBARU</t>
  </si>
  <si>
    <t>Cost</t>
  </si>
  <si>
    <t>Tax</t>
  </si>
  <si>
    <t>Listed</t>
  </si>
  <si>
    <t>SCISSOR LIFT</t>
  </si>
  <si>
    <t>HD NOZZLE / WALL NOZZLE</t>
  </si>
  <si>
    <t>20.5 Closed Cell CI Cutter &amp; Drill</t>
  </si>
  <si>
    <t>Chevy 2500 Express Van</t>
  </si>
  <si>
    <t>Insulation Blowing Machine</t>
  </si>
  <si>
    <t>Nail Hole Punck</t>
  </si>
  <si>
    <t>Safety Gear Respirators / First Aid</t>
  </si>
  <si>
    <t>Name</t>
  </si>
  <si>
    <t>TaxCategory</t>
  </si>
  <si>
    <t>TaxID</t>
  </si>
  <si>
    <t>Date in Service</t>
  </si>
  <si>
    <t>COMPACT DRILL Blades</t>
  </si>
  <si>
    <t>S.179 Bonus</t>
  </si>
  <si>
    <t>x</t>
  </si>
  <si>
    <t>AIR COMPRESSOR &amp; Hoses</t>
  </si>
  <si>
    <t>Basis for Depr.</t>
  </si>
  <si>
    <t>Foam Truck</t>
  </si>
  <si>
    <t>Brians Van</t>
  </si>
  <si>
    <t>Year</t>
  </si>
  <si>
    <t>Conv</t>
  </si>
  <si>
    <t>Meth</t>
  </si>
  <si>
    <t>Current</t>
  </si>
  <si>
    <t>BLADE FOR GRADER</t>
  </si>
  <si>
    <t>GRAVEL SCREEN</t>
  </si>
  <si>
    <t>VOLVO EXCAVATOR</t>
  </si>
  <si>
    <t>2000 FOAM TRUCK</t>
  </si>
  <si>
    <t>NCFI FOAM GUN</t>
  </si>
  <si>
    <t>SOFA FOR WA ITING ROOM</t>
  </si>
  <si>
    <t>2006 FORD F250 TRUCK</t>
  </si>
  <si>
    <t>CHAIN SAW</t>
  </si>
  <si>
    <t>1992 GMC LO-BOY VAN</t>
  </si>
  <si>
    <t>FOAM TECH RECTOR F-30</t>
  </si>
  <si>
    <t>PAINT SPRAYER</t>
  </si>
  <si>
    <t>PLOW FOR TRUCK</t>
  </si>
  <si>
    <t>BOBCAT SKID STEER</t>
  </si>
  <si>
    <t>COM PRESSOR FOR FOAM</t>
  </si>
  <si>
    <t>ROCKLER WOODWORKING CABINET EQL</t>
  </si>
  <si>
    <t>2006 HINO FOAM TRUCK</t>
  </si>
  <si>
    <t>2007 FORD E250 ECONOLINE VAN</t>
  </si>
  <si>
    <t>2005 FORD E350 BOX TRUCK</t>
  </si>
  <si>
    <t>WELDER &amp; STRAP</t>
  </si>
  <si>
    <t>TELEV IS I ON FOR OFFICE</t>
  </si>
  <si>
    <t>2 KEROSENE HEATERS &amp; SAW</t>
  </si>
  <si>
    <t>CABINET EQUIPMENT</t>
  </si>
  <si>
    <t>EQUIPMENT 1993/1994</t>
  </si>
  <si>
    <t>TABLE SAW</t>
  </si>
  <si>
    <t>2007 CHEVY SILVERADO 2500</t>
  </si>
  <si>
    <t>FRESH AIR PUMP</t>
  </si>
  <si>
    <t>TRUCK 1995 FORD</t>
  </si>
  <si>
    <t>2007 HINO TRUCK</t>
  </si>
  <si>
    <t>TRACTOR 1996/1997</t>
  </si>
  <si>
    <t>2013 FORD FIESTA</t>
  </si>
  <si>
    <t>MACRS</t>
  </si>
  <si>
    <t>Bonus</t>
  </si>
  <si>
    <t>HIGHLIFT ENGINE</t>
  </si>
  <si>
    <t>FOAM EQUIPMENT</t>
  </si>
  <si>
    <t>CATERPILLAR SKID STEER LOADER</t>
  </si>
  <si>
    <t>COMPRESSOR FOR FOAM TRUCK</t>
  </si>
  <si>
    <t>BPI CELLULOSE  RED MAT/INSULLATION</t>
  </si>
  <si>
    <t>MQ</t>
  </si>
  <si>
    <t>HEATER INDIRECT (SN: H1403232)</t>
  </si>
  <si>
    <t>Staging Ladder Frame</t>
  </si>
  <si>
    <t>Undepreciated</t>
  </si>
  <si>
    <t>FOAM EQUIPMENT FOR TRUCK</t>
  </si>
  <si>
    <t>1996 FORD TRUCK</t>
  </si>
  <si>
    <t xml:space="preserve">SEP 40-0I  40KW DIESEL GENERATOR </t>
  </si>
  <si>
    <t>E-30 FOAM EQUIPMENT</t>
  </si>
  <si>
    <t>2007 HINO FORD TRUCK REGISTRATION</t>
  </si>
  <si>
    <t>1989 FORD F800</t>
  </si>
  <si>
    <t>Alt. Min. Tax</t>
  </si>
  <si>
    <t>Adj. Current Earnings</t>
  </si>
  <si>
    <t>Depreciated to Date</t>
  </si>
  <si>
    <t>EQUIPMENT 1995/1996</t>
  </si>
  <si>
    <t>Total Current to end of 2014</t>
  </si>
  <si>
    <t>Annual Depreciation</t>
  </si>
  <si>
    <t>FINISH NAILER</t>
  </si>
  <si>
    <t>Yrs in Service</t>
  </si>
  <si>
    <t>2010/2011</t>
  </si>
  <si>
    <t>2012/2013</t>
  </si>
  <si>
    <t>2011/2012</t>
  </si>
  <si>
    <t>2013/2014</t>
  </si>
  <si>
    <t>Claimed Depreciation</t>
  </si>
  <si>
    <t>% Total</t>
  </si>
  <si>
    <t>Depr. as of</t>
  </si>
  <si>
    <t>Remaining Tax Value</t>
  </si>
  <si>
    <t>Adjusted Depr. Used</t>
  </si>
  <si>
    <t>Depreciation Adjustment</t>
  </si>
  <si>
    <t>Total Depreciation w/out Bonus</t>
  </si>
  <si>
    <t>Total Tax Depreciation</t>
  </si>
  <si>
    <t>Total Purchases</t>
  </si>
  <si>
    <t>Total Prior Depreciation</t>
  </si>
  <si>
    <t>Tax Depreciation</t>
  </si>
  <si>
    <t>Adjusted</t>
  </si>
  <si>
    <t>Fully Depreciated?</t>
  </si>
  <si>
    <t>Remaining Value (Based on  IRS Life)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</si>
</sst>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</cellStyleXfs>
  <cellXfs count="73">
    <xf numFmtId="0" fontId="0" fillId="0" borderId="0" xfId="0"/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44" fontId="16" fillId="33" borderId="12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/>
    <xf numFmtId="44" fontId="0" fillId="0" borderId="0" xfId="2" applyFont="1" applyBorder="1" applyAlignment="1">
      <alignment horizontal="center"/>
    </xf>
    <xf numFmtId="0" fontId="16" fillId="0" borderId="0" xfId="0" applyFont="1" applyAlignment="1">
      <alignment horizontal="center"/>
    </xf>
    <xf numFmtId="44" fontId="0" fillId="0" borderId="0" xfId="0" applyNumberFormat="1" applyFill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4" fontId="16" fillId="0" borderId="13" xfId="0" applyNumberFormat="1" applyFont="1" applyBorder="1"/>
    <xf numFmtId="0" fontId="16" fillId="0" borderId="1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43" fontId="16" fillId="33" borderId="12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4" fontId="0" fillId="0" borderId="20" xfId="2" applyFont="1" applyBorder="1"/>
    <xf numFmtId="44" fontId="0" fillId="0" borderId="0" xfId="2" applyFont="1" applyBorder="1"/>
    <xf numFmtId="44" fontId="0" fillId="0" borderId="21" xfId="2" applyFont="1" applyBorder="1"/>
    <xf numFmtId="10" fontId="0" fillId="0" borderId="20" xfId="3" applyNumberFormat="1" applyFont="1" applyBorder="1"/>
    <xf numFmtId="10" fontId="0" fillId="0" borderId="0" xfId="3" applyNumberFormat="1" applyFont="1" applyBorder="1"/>
    <xf numFmtId="10" fontId="0" fillId="0" borderId="21" xfId="3" applyNumberFormat="1" applyFont="1" applyBorder="1"/>
    <xf numFmtId="0" fontId="16" fillId="34" borderId="11" xfId="0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 wrapText="1"/>
    </xf>
    <xf numFmtId="44" fontId="0" fillId="0" borderId="22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44" fontId="0" fillId="0" borderId="17" xfId="2" applyFont="1" applyBorder="1"/>
    <xf numFmtId="44" fontId="0" fillId="0" borderId="15" xfId="2" applyFont="1" applyBorder="1"/>
    <xf numFmtId="44" fontId="0" fillId="0" borderId="19" xfId="2" applyFont="1" applyBorder="1"/>
    <xf numFmtId="44" fontId="0" fillId="0" borderId="13" xfId="2" applyFont="1" applyBorder="1"/>
    <xf numFmtId="0" fontId="16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44" fontId="16" fillId="0" borderId="0" xfId="2" applyFont="1" applyBorder="1" applyAlignment="1">
      <alignment horizontal="center"/>
    </xf>
    <xf numFmtId="44" fontId="16" fillId="0" borderId="15" xfId="0" applyNumberFormat="1" applyFont="1" applyBorder="1" applyAlignment="1">
      <alignment horizontal="center"/>
    </xf>
    <xf numFmtId="44" fontId="16" fillId="0" borderId="22" xfId="2" applyFont="1" applyBorder="1" applyAlignment="1">
      <alignment horizontal="center"/>
    </xf>
    <xf numFmtId="44" fontId="0" fillId="0" borderId="15" xfId="0" applyNumberForma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14" fontId="16" fillId="0" borderId="13" xfId="0" applyNumberFormat="1" applyFont="1" applyBorder="1" applyAlignment="1">
      <alignment horizontal="center"/>
    </xf>
    <xf numFmtId="44" fontId="16" fillId="0" borderId="13" xfId="0" applyNumberFormat="1" applyFont="1" applyBorder="1" applyAlignment="1">
      <alignment horizontal="center"/>
    </xf>
    <xf numFmtId="44" fontId="16" fillId="0" borderId="17" xfId="0" applyNumberFormat="1" applyFont="1" applyBorder="1" applyAlignment="1">
      <alignment horizontal="center"/>
    </xf>
    <xf numFmtId="44" fontId="16" fillId="0" borderId="19" xfId="2" applyFont="1" applyBorder="1" applyAlignment="1">
      <alignment horizontal="center"/>
    </xf>
    <xf numFmtId="44" fontId="16" fillId="0" borderId="19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4" fontId="0" fillId="0" borderId="13" xfId="0" applyNumberFormat="1" applyFont="1" applyBorder="1"/>
    <xf numFmtId="44" fontId="0" fillId="0" borderId="23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6" xfId="0" applyFont="1" applyBorder="1" applyAlignment="1">
      <alignment horizontal="center"/>
    </xf>
    <xf numFmtId="44" fontId="19" fillId="0" borderId="0" xfId="2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4" fontId="0" fillId="0" borderId="12" xfId="0" applyNumberFormat="1" applyFont="1" applyBorder="1"/>
    <xf numFmtId="43" fontId="16" fillId="33" borderId="10" xfId="1" applyFont="1" applyFill="1" applyBorder="1" applyAlignment="1">
      <alignment horizontal="center" vertical="center" wrapText="1"/>
    </xf>
    <xf numFmtId="43" fontId="0" fillId="0" borderId="22" xfId="1" applyFont="1" applyFill="1" applyBorder="1" applyAlignment="1">
      <alignment horizontal="center"/>
    </xf>
    <xf numFmtId="43" fontId="16" fillId="0" borderId="22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5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7" sqref="B17"/>
    </sheetView>
  </sheetViews>
  <sheetFormatPr defaultRowHeight="15" x14ac:dyDescent="0.25"/>
  <cols>
    <col min="1" max="1" width="29.7109375" style="55" bestFit="1" customWidth="1"/>
    <col min="2" max="2" width="25.7109375" style="55" customWidth="1"/>
    <col min="3" max="3" width="13.42578125" style="55" bestFit="1" customWidth="1"/>
    <col min="4" max="4" width="29.7109375" style="54" bestFit="1" customWidth="1"/>
    <col min="5" max="6" width="13.42578125" style="54" bestFit="1" customWidth="1"/>
    <col min="7" max="7" width="12.5703125" style="54" bestFit="1" customWidth="1"/>
    <col min="8" max="8" width="11.5703125" style="54" bestFit="1" customWidth="1"/>
    <col min="9" max="9" width="12" style="54" bestFit="1" customWidth="1"/>
    <col min="10" max="16384" width="9.140625" style="54"/>
  </cols>
  <sheetData>
    <row r="1" spans="1:6" ht="15.75" thickBot="1" x14ac:dyDescent="0.3">
      <c r="A1" s="48" t="s">
        <v>108</v>
      </c>
      <c r="B1" s="49">
        <v>41820</v>
      </c>
      <c r="C1" s="54"/>
    </row>
    <row r="2" spans="1:6" s="8" customFormat="1" ht="15.75" thickBot="1" x14ac:dyDescent="0.3">
      <c r="A2" s="48" t="s">
        <v>114</v>
      </c>
      <c r="B2" s="50">
        <f>SUM(Depreciation!F:F)</f>
        <v>622860</v>
      </c>
    </row>
    <row r="3" spans="1:6" ht="15.75" thickBot="1" x14ac:dyDescent="0.3">
      <c r="C3" s="54"/>
    </row>
    <row r="4" spans="1:6" ht="15.75" thickBot="1" x14ac:dyDescent="0.3">
      <c r="A4" s="71" t="s">
        <v>116</v>
      </c>
      <c r="B4" s="72"/>
      <c r="C4" s="54"/>
      <c r="D4" s="71" t="s">
        <v>117</v>
      </c>
      <c r="E4" s="72"/>
    </row>
    <row r="5" spans="1:6" ht="15.75" thickBot="1" x14ac:dyDescent="0.3">
      <c r="A5" s="17" t="s">
        <v>115</v>
      </c>
      <c r="B5" s="51">
        <f>SUM(Depreciation!Q:Q)</f>
        <v>515739</v>
      </c>
      <c r="C5" s="54"/>
      <c r="D5" s="2" t="s">
        <v>112</v>
      </c>
      <c r="E5" s="40">
        <f>SUM(Depreciation!U:U)</f>
        <v>401173.5584344425</v>
      </c>
    </row>
    <row r="6" spans="1:6" ht="15.75" thickBot="1" x14ac:dyDescent="0.3">
      <c r="A6" s="18" t="s">
        <v>98</v>
      </c>
      <c r="B6" s="52">
        <f>SUM(Depreciation!R2:R94)</f>
        <v>50433</v>
      </c>
      <c r="C6" s="54"/>
      <c r="D6" s="2" t="s">
        <v>87</v>
      </c>
      <c r="E6" s="56">
        <f>B2-E5</f>
        <v>221686.4415655575</v>
      </c>
    </row>
    <row r="7" spans="1:6" ht="15.75" thickBot="1" x14ac:dyDescent="0.3">
      <c r="A7" s="41" t="s">
        <v>113</v>
      </c>
      <c r="B7" s="57">
        <f>SUM(B5:B6)</f>
        <v>566172</v>
      </c>
      <c r="C7" s="54"/>
      <c r="D7" s="2" t="s">
        <v>111</v>
      </c>
      <c r="E7" s="16">
        <f>E6-B8</f>
        <v>164998.4415655575</v>
      </c>
    </row>
    <row r="8" spans="1:6" ht="16.5" thickTop="1" thickBot="1" x14ac:dyDescent="0.3">
      <c r="A8" s="18" t="s">
        <v>87</v>
      </c>
      <c r="B8" s="53">
        <f>B2-B7</f>
        <v>56688</v>
      </c>
      <c r="C8" s="54"/>
    </row>
    <row r="9" spans="1:6" s="59" customFormat="1" ht="15.75" thickBot="1" x14ac:dyDescent="0.3">
      <c r="A9" s="58"/>
      <c r="B9" s="58"/>
    </row>
    <row r="10" spans="1:6" ht="30.75" thickBot="1" x14ac:dyDescent="0.3">
      <c r="A10" s="31"/>
      <c r="B10" s="32"/>
      <c r="C10" s="32" t="s">
        <v>106</v>
      </c>
      <c r="D10" s="32" t="s">
        <v>107</v>
      </c>
      <c r="E10" s="32"/>
      <c r="F10" s="36" t="s">
        <v>110</v>
      </c>
    </row>
    <row r="11" spans="1:6" x14ac:dyDescent="0.25">
      <c r="A11" s="60" t="s">
        <v>102</v>
      </c>
      <c r="B11" s="61">
        <v>-388874</v>
      </c>
      <c r="C11" s="25">
        <v>62073</v>
      </c>
      <c r="D11" s="28">
        <f>C11/$C$15</f>
        <v>0.1960426996810157</v>
      </c>
      <c r="E11" s="25">
        <f>D11*$E$7</f>
        <v>32346.739927672206</v>
      </c>
      <c r="F11" s="37">
        <f>C11-E11</f>
        <v>29726.260072327794</v>
      </c>
    </row>
    <row r="12" spans="1:6" x14ac:dyDescent="0.25">
      <c r="A12" s="62" t="s">
        <v>104</v>
      </c>
      <c r="B12" s="61">
        <v>-544905</v>
      </c>
      <c r="C12" s="26">
        <v>156031</v>
      </c>
      <c r="D12" s="29">
        <f>C12/$C$15</f>
        <v>0.4927865331775258</v>
      </c>
      <c r="E12" s="26">
        <f>D12*$E$7</f>
        <v>81309.009998785652</v>
      </c>
      <c r="F12" s="38">
        <f>C12-E12</f>
        <v>74721.990001214348</v>
      </c>
    </row>
    <row r="13" spans="1:6" x14ac:dyDescent="0.25">
      <c r="A13" s="62" t="s">
        <v>103</v>
      </c>
      <c r="B13" s="61">
        <v>-515739</v>
      </c>
      <c r="C13" s="26">
        <v>48093</v>
      </c>
      <c r="D13" s="29">
        <f>C13/$C$15</f>
        <v>0.1518902188674478</v>
      </c>
      <c r="E13" s="26">
        <f>D13*$E$7</f>
        <v>25061.649402180326</v>
      </c>
      <c r="F13" s="38">
        <f>C13-E13</f>
        <v>23031.350597819674</v>
      </c>
    </row>
    <row r="14" spans="1:6" ht="15.75" thickBot="1" x14ac:dyDescent="0.3">
      <c r="A14" s="63" t="s">
        <v>105</v>
      </c>
      <c r="B14" s="61">
        <v>-566172</v>
      </c>
      <c r="C14" s="27">
        <v>50433</v>
      </c>
      <c r="D14" s="30">
        <f>C14/$C$15</f>
        <v>0.15928054827401067</v>
      </c>
      <c r="E14" s="27">
        <f>D14*$E$7</f>
        <v>26281.042236919311</v>
      </c>
      <c r="F14" s="39">
        <f>C14-E14</f>
        <v>24151.957763080689</v>
      </c>
    </row>
    <row r="15" spans="1:6" ht="15.75" thickBot="1" x14ac:dyDescent="0.3">
      <c r="A15" s="64"/>
      <c r="B15" s="65"/>
      <c r="C15" s="66">
        <f>SUM(C11:C14)</f>
        <v>316630</v>
      </c>
      <c r="D15" s="66">
        <f t="shared" ref="D15" si="0">SUM(D11:D14)</f>
        <v>1</v>
      </c>
      <c r="E15" s="66">
        <f>SUM(E11:E14)</f>
        <v>164998.4415655575</v>
      </c>
      <c r="F15" s="56">
        <f>SUM(F11:F14)</f>
        <v>151631.5584344425</v>
      </c>
    </row>
  </sheetData>
  <mergeCells count="2">
    <mergeCell ref="A4:B4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zoomScale="85" zoomScaleNormal="85" workbookViewId="0">
      <pane ySplit="1" topLeftCell="A50" activePane="bottomLeft" state="frozen"/>
      <selection activeCell="C1" sqref="C1"/>
      <selection pane="bottomLeft" activeCell="C75" sqref="C74:C75"/>
    </sheetView>
  </sheetViews>
  <sheetFormatPr defaultRowHeight="15" x14ac:dyDescent="0.25"/>
  <cols>
    <col min="1" max="1" width="8.140625" style="14" bestFit="1" customWidth="1"/>
    <col min="2" max="2" width="16" style="6" bestFit="1" customWidth="1"/>
    <col min="3" max="3" width="42.5703125" style="6" bestFit="1" customWidth="1"/>
    <col min="4" max="4" width="19.140625" style="6" bestFit="1" customWidth="1"/>
    <col min="5" max="5" width="18.140625" style="20" bestFit="1" customWidth="1"/>
    <col min="6" max="6" width="14.42578125" style="9" bestFit="1" customWidth="1"/>
    <col min="7" max="7" width="20.5703125" style="15" customWidth="1"/>
    <col min="8" max="8" width="12.42578125" style="9" bestFit="1" customWidth="1"/>
    <col min="9" max="9" width="16.42578125" style="9" bestFit="1" customWidth="1"/>
    <col min="10" max="10" width="15.85546875" style="9" bestFit="1" customWidth="1"/>
    <col min="11" max="11" width="15.85546875" style="6" bestFit="1" customWidth="1"/>
    <col min="12" max="12" width="8.85546875" style="6" bestFit="1" customWidth="1"/>
    <col min="13" max="13" width="13.5703125" style="9" bestFit="1" customWidth="1"/>
    <col min="14" max="14" width="7.140625" style="6" bestFit="1" customWidth="1"/>
    <col min="15" max="15" width="7.42578125" style="6" bestFit="1" customWidth="1"/>
    <col min="16" max="16" width="7.85546875" style="6" bestFit="1" customWidth="1"/>
    <col min="17" max="17" width="13.5703125" style="9" bestFit="1" customWidth="1"/>
    <col min="18" max="18" width="12.42578125" style="9" bestFit="1" customWidth="1"/>
    <col min="19" max="19" width="18.5703125" style="34" bestFit="1" customWidth="1"/>
    <col min="20" max="20" width="16.42578125" style="6" bestFit="1" customWidth="1"/>
    <col min="21" max="21" width="15.7109375" style="6" bestFit="1" customWidth="1"/>
    <col min="22" max="22" width="12.7109375" style="70" customWidth="1"/>
    <col min="23" max="16384" width="9.140625" style="1"/>
  </cols>
  <sheetData>
    <row r="1" spans="1:22" s="4" customFormat="1" ht="30.75" thickBot="1" x14ac:dyDescent="0.3">
      <c r="A1" s="3" t="s">
        <v>34</v>
      </c>
      <c r="B1" s="4" t="s">
        <v>33</v>
      </c>
      <c r="C1" s="4" t="s">
        <v>32</v>
      </c>
      <c r="D1" s="4" t="s">
        <v>35</v>
      </c>
      <c r="E1" s="19" t="s">
        <v>101</v>
      </c>
      <c r="F1" s="5" t="s">
        <v>22</v>
      </c>
      <c r="G1" s="13" t="s">
        <v>119</v>
      </c>
      <c r="H1" s="5" t="s">
        <v>23</v>
      </c>
      <c r="I1" s="5" t="s">
        <v>94</v>
      </c>
      <c r="J1" s="5" t="s">
        <v>95</v>
      </c>
      <c r="K1" s="4" t="s">
        <v>37</v>
      </c>
      <c r="L1" s="4" t="s">
        <v>78</v>
      </c>
      <c r="M1" s="5" t="s">
        <v>40</v>
      </c>
      <c r="N1" s="4" t="s">
        <v>43</v>
      </c>
      <c r="O1" s="4" t="s">
        <v>44</v>
      </c>
      <c r="P1" s="4" t="s">
        <v>45</v>
      </c>
      <c r="Q1" s="5" t="s">
        <v>4</v>
      </c>
      <c r="R1" s="5" t="s">
        <v>46</v>
      </c>
      <c r="S1" s="35" t="s">
        <v>109</v>
      </c>
      <c r="T1" s="4" t="s">
        <v>99</v>
      </c>
      <c r="U1" s="4" t="s">
        <v>96</v>
      </c>
      <c r="V1" s="67" t="s">
        <v>118</v>
      </c>
    </row>
    <row r="2" spans="1:22" s="7" customFormat="1" x14ac:dyDescent="0.25">
      <c r="A2" s="21">
        <v>2</v>
      </c>
      <c r="B2" s="22" t="s">
        <v>77</v>
      </c>
      <c r="C2" s="22" t="s">
        <v>97</v>
      </c>
      <c r="D2" s="23">
        <v>34486</v>
      </c>
      <c r="E2" s="24">
        <f t="shared" ref="E2:E33" ca="1" si="0">(TODAY()-D2)/365</f>
        <v>20.457534246575342</v>
      </c>
      <c r="F2" s="12">
        <v>10235</v>
      </c>
      <c r="G2" s="47">
        <f t="shared" ref="G2:G33" si="1">F2-U2</f>
        <v>0</v>
      </c>
      <c r="H2" s="12">
        <v>0</v>
      </c>
      <c r="I2" s="12">
        <v>0</v>
      </c>
      <c r="J2" s="12">
        <v>0</v>
      </c>
      <c r="K2" s="22"/>
      <c r="L2" s="22"/>
      <c r="M2" s="12">
        <v>10235</v>
      </c>
      <c r="N2" s="22">
        <v>7</v>
      </c>
      <c r="O2" s="22" t="s">
        <v>1</v>
      </c>
      <c r="P2" s="22" t="s">
        <v>0</v>
      </c>
      <c r="Q2" s="12">
        <v>10235</v>
      </c>
      <c r="R2" s="12">
        <v>0</v>
      </c>
      <c r="S2" s="33">
        <f t="shared" ref="S2:S33" si="2">F2-(Q2+R2)</f>
        <v>0</v>
      </c>
      <c r="T2" s="11">
        <f t="shared" ref="T2:T33" si="3">F2/N2</f>
        <v>1462.1428571428571</v>
      </c>
      <c r="U2" s="12">
        <f>MIN(((Totals!$B$1+1-D2)/365),N2)*T2</f>
        <v>10235</v>
      </c>
      <c r="V2" s="68" t="str">
        <f t="shared" ref="V2:V33" ca="1" si="4">IF(E2&gt;=N2,"Y","N")</f>
        <v>Y</v>
      </c>
    </row>
    <row r="3" spans="1:22" s="7" customFormat="1" x14ac:dyDescent="0.25">
      <c r="A3" s="21">
        <v>1</v>
      </c>
      <c r="B3" s="22" t="s">
        <v>77</v>
      </c>
      <c r="C3" s="22" t="s">
        <v>69</v>
      </c>
      <c r="D3" s="23">
        <v>34486</v>
      </c>
      <c r="E3" s="24">
        <f t="shared" ca="1" si="0"/>
        <v>20.457534246575342</v>
      </c>
      <c r="F3" s="12">
        <v>4074</v>
      </c>
      <c r="G3" s="47">
        <f t="shared" si="1"/>
        <v>0</v>
      </c>
      <c r="H3" s="12">
        <v>0</v>
      </c>
      <c r="I3" s="12">
        <v>0</v>
      </c>
      <c r="J3" s="12">
        <v>0</v>
      </c>
      <c r="K3" s="22"/>
      <c r="L3" s="22"/>
      <c r="M3" s="12">
        <v>4074</v>
      </c>
      <c r="N3" s="22">
        <v>7</v>
      </c>
      <c r="O3" s="22" t="s">
        <v>1</v>
      </c>
      <c r="P3" s="22" t="s">
        <v>0</v>
      </c>
      <c r="Q3" s="12">
        <v>4074</v>
      </c>
      <c r="R3" s="12">
        <v>0</v>
      </c>
      <c r="S3" s="33">
        <f t="shared" si="2"/>
        <v>0</v>
      </c>
      <c r="T3" s="11">
        <f t="shared" si="3"/>
        <v>582</v>
      </c>
      <c r="U3" s="12">
        <f>MIN(((Totals!$B$1+1-D3)/365),N3)*T3</f>
        <v>4074</v>
      </c>
      <c r="V3" s="68" t="str">
        <f t="shared" ca="1" si="4"/>
        <v>Y</v>
      </c>
    </row>
    <row r="4" spans="1:22" s="7" customFormat="1" x14ac:dyDescent="0.25">
      <c r="A4" s="21">
        <v>3</v>
      </c>
      <c r="B4" s="22" t="s">
        <v>77</v>
      </c>
      <c r="C4" s="22" t="s">
        <v>75</v>
      </c>
      <c r="D4" s="23">
        <v>35309</v>
      </c>
      <c r="E4" s="24">
        <f t="shared" ca="1" si="0"/>
        <v>18.202739726027396</v>
      </c>
      <c r="F4" s="12">
        <v>31470</v>
      </c>
      <c r="G4" s="47">
        <f t="shared" si="1"/>
        <v>0</v>
      </c>
      <c r="H4" s="12">
        <v>0</v>
      </c>
      <c r="I4" s="12">
        <v>0</v>
      </c>
      <c r="J4" s="12">
        <v>0</v>
      </c>
      <c r="K4" s="22"/>
      <c r="L4" s="22"/>
      <c r="M4" s="12">
        <v>31470</v>
      </c>
      <c r="N4" s="22">
        <v>7</v>
      </c>
      <c r="O4" s="22" t="s">
        <v>1</v>
      </c>
      <c r="P4" s="22" t="s">
        <v>0</v>
      </c>
      <c r="Q4" s="12">
        <v>31470</v>
      </c>
      <c r="R4" s="12">
        <v>0</v>
      </c>
      <c r="S4" s="33">
        <f t="shared" si="2"/>
        <v>0</v>
      </c>
      <c r="T4" s="11">
        <f t="shared" si="3"/>
        <v>4495.7142857142853</v>
      </c>
      <c r="U4" s="12">
        <f>MIN(((Totals!$B$1+1-D4)/365),N4)*T4</f>
        <v>31469.999999999996</v>
      </c>
      <c r="V4" s="68" t="str">
        <f t="shared" ca="1" si="4"/>
        <v>Y</v>
      </c>
    </row>
    <row r="5" spans="1:22" s="7" customFormat="1" x14ac:dyDescent="0.25">
      <c r="A5" s="21">
        <v>8</v>
      </c>
      <c r="B5" s="22" t="s">
        <v>77</v>
      </c>
      <c r="C5" s="22" t="s">
        <v>5</v>
      </c>
      <c r="D5" s="23">
        <v>36717</v>
      </c>
      <c r="E5" s="24">
        <f t="shared" ca="1" si="0"/>
        <v>14.345205479452055</v>
      </c>
      <c r="F5" s="12">
        <v>1019</v>
      </c>
      <c r="G5" s="47">
        <f t="shared" si="1"/>
        <v>0</v>
      </c>
      <c r="H5" s="12">
        <v>0</v>
      </c>
      <c r="I5" s="12">
        <v>0</v>
      </c>
      <c r="J5" s="12">
        <v>387</v>
      </c>
      <c r="K5" s="22"/>
      <c r="L5" s="22"/>
      <c r="M5" s="12">
        <v>1019</v>
      </c>
      <c r="N5" s="22">
        <v>7</v>
      </c>
      <c r="O5" s="22" t="s">
        <v>84</v>
      </c>
      <c r="P5" s="22" t="s">
        <v>0</v>
      </c>
      <c r="Q5" s="12">
        <v>1019</v>
      </c>
      <c r="R5" s="12">
        <v>0</v>
      </c>
      <c r="S5" s="33">
        <f t="shared" si="2"/>
        <v>0</v>
      </c>
      <c r="T5" s="11">
        <f t="shared" si="3"/>
        <v>145.57142857142858</v>
      </c>
      <c r="U5" s="12">
        <f>MIN(((Totals!$B$1+1-D5)/365),N5)*T5</f>
        <v>1019.0000000000001</v>
      </c>
      <c r="V5" s="68" t="str">
        <f t="shared" ca="1" si="4"/>
        <v>Y</v>
      </c>
    </row>
    <row r="6" spans="1:22" s="7" customFormat="1" x14ac:dyDescent="0.25">
      <c r="A6" s="21">
        <v>7</v>
      </c>
      <c r="B6" s="22" t="s">
        <v>77</v>
      </c>
      <c r="C6" s="22" t="s">
        <v>6</v>
      </c>
      <c r="D6" s="23">
        <v>36983</v>
      </c>
      <c r="E6" s="24">
        <f t="shared" ca="1" si="0"/>
        <v>13.616438356164384</v>
      </c>
      <c r="F6" s="12">
        <v>2800</v>
      </c>
      <c r="G6" s="47">
        <f t="shared" si="1"/>
        <v>0</v>
      </c>
      <c r="H6" s="12">
        <v>0</v>
      </c>
      <c r="I6" s="12">
        <v>0</v>
      </c>
      <c r="J6" s="12">
        <v>1322</v>
      </c>
      <c r="K6" s="22"/>
      <c r="L6" s="22"/>
      <c r="M6" s="12">
        <v>2800</v>
      </c>
      <c r="N6" s="22">
        <v>7</v>
      </c>
      <c r="O6" s="22" t="s">
        <v>84</v>
      </c>
      <c r="P6" s="22" t="s">
        <v>0</v>
      </c>
      <c r="Q6" s="12">
        <v>2800</v>
      </c>
      <c r="R6" s="12">
        <v>0</v>
      </c>
      <c r="S6" s="33">
        <f t="shared" si="2"/>
        <v>0</v>
      </c>
      <c r="T6" s="11">
        <f t="shared" si="3"/>
        <v>400</v>
      </c>
      <c r="U6" s="12">
        <f>MIN(((Totals!$B$1+1-D6)/365),N6)*T6</f>
        <v>2800</v>
      </c>
      <c r="V6" s="68" t="str">
        <f t="shared" ca="1" si="4"/>
        <v>Y</v>
      </c>
    </row>
    <row r="7" spans="1:22" s="7" customFormat="1" x14ac:dyDescent="0.25">
      <c r="A7" s="21">
        <v>6</v>
      </c>
      <c r="B7" s="22" t="s">
        <v>77</v>
      </c>
      <c r="C7" s="22" t="s">
        <v>47</v>
      </c>
      <c r="D7" s="23">
        <v>37054</v>
      </c>
      <c r="E7" s="24">
        <f t="shared" ca="1" si="0"/>
        <v>13.421917808219177</v>
      </c>
      <c r="F7" s="12">
        <v>876</v>
      </c>
      <c r="G7" s="47">
        <f t="shared" si="1"/>
        <v>0</v>
      </c>
      <c r="H7" s="12">
        <v>0</v>
      </c>
      <c r="I7" s="12">
        <v>0</v>
      </c>
      <c r="J7" s="12">
        <v>414</v>
      </c>
      <c r="K7" s="22"/>
      <c r="L7" s="22"/>
      <c r="M7" s="12">
        <v>876</v>
      </c>
      <c r="N7" s="22">
        <v>7</v>
      </c>
      <c r="O7" s="22" t="s">
        <v>84</v>
      </c>
      <c r="P7" s="22" t="s">
        <v>0</v>
      </c>
      <c r="Q7" s="12">
        <v>876</v>
      </c>
      <c r="R7" s="12">
        <v>0</v>
      </c>
      <c r="S7" s="33">
        <f t="shared" si="2"/>
        <v>0</v>
      </c>
      <c r="T7" s="11">
        <f t="shared" si="3"/>
        <v>125.14285714285714</v>
      </c>
      <c r="U7" s="12">
        <f>MIN(((Totals!$B$1+1-D7)/365),N7)*T7</f>
        <v>876</v>
      </c>
      <c r="V7" s="68" t="str">
        <f t="shared" ca="1" si="4"/>
        <v>Y</v>
      </c>
    </row>
    <row r="8" spans="1:22" s="7" customFormat="1" x14ac:dyDescent="0.25">
      <c r="A8" s="21">
        <v>10</v>
      </c>
      <c r="B8" s="22" t="s">
        <v>77</v>
      </c>
      <c r="C8" s="22" t="s">
        <v>8</v>
      </c>
      <c r="D8" s="23">
        <v>37204</v>
      </c>
      <c r="E8" s="24">
        <f t="shared" ca="1" si="0"/>
        <v>13.010958904109589</v>
      </c>
      <c r="F8" s="12">
        <v>2325</v>
      </c>
      <c r="G8" s="47">
        <f t="shared" si="1"/>
        <v>0</v>
      </c>
      <c r="H8" s="12">
        <v>0</v>
      </c>
      <c r="I8" s="12">
        <v>0</v>
      </c>
      <c r="J8" s="12">
        <v>0</v>
      </c>
      <c r="K8" s="22" t="s">
        <v>38</v>
      </c>
      <c r="L8" s="22" t="s">
        <v>38</v>
      </c>
      <c r="M8" s="12">
        <v>0</v>
      </c>
      <c r="N8" s="22">
        <v>7</v>
      </c>
      <c r="O8" s="22" t="s">
        <v>1</v>
      </c>
      <c r="P8" s="22" t="s">
        <v>0</v>
      </c>
      <c r="Q8" s="12">
        <v>2325</v>
      </c>
      <c r="R8" s="12">
        <v>0</v>
      </c>
      <c r="S8" s="33">
        <f t="shared" si="2"/>
        <v>0</v>
      </c>
      <c r="T8" s="11">
        <f t="shared" si="3"/>
        <v>332.14285714285717</v>
      </c>
      <c r="U8" s="12">
        <f>MIN(((Totals!$B$1+1-D8)/365),N8)*T8</f>
        <v>2325</v>
      </c>
      <c r="V8" s="68" t="str">
        <f t="shared" ca="1" si="4"/>
        <v>Y</v>
      </c>
    </row>
    <row r="9" spans="1:22" s="7" customFormat="1" x14ac:dyDescent="0.25">
      <c r="A9" s="21">
        <v>9</v>
      </c>
      <c r="B9" s="22" t="s">
        <v>77</v>
      </c>
      <c r="C9" s="22" t="s">
        <v>7</v>
      </c>
      <c r="D9" s="23">
        <v>37214</v>
      </c>
      <c r="E9" s="24">
        <f t="shared" ca="1" si="0"/>
        <v>12.983561643835616</v>
      </c>
      <c r="F9" s="12">
        <v>1274</v>
      </c>
      <c r="G9" s="47">
        <f t="shared" si="1"/>
        <v>0</v>
      </c>
      <c r="H9" s="12">
        <v>0</v>
      </c>
      <c r="I9" s="12">
        <v>0</v>
      </c>
      <c r="J9" s="12">
        <v>0</v>
      </c>
      <c r="K9" s="22" t="s">
        <v>38</v>
      </c>
      <c r="L9" s="22" t="s">
        <v>38</v>
      </c>
      <c r="M9" s="12">
        <v>0</v>
      </c>
      <c r="N9" s="22">
        <v>7</v>
      </c>
      <c r="O9" s="22" t="s">
        <v>1</v>
      </c>
      <c r="P9" s="22" t="s">
        <v>0</v>
      </c>
      <c r="Q9" s="12">
        <v>1274</v>
      </c>
      <c r="R9" s="12">
        <v>0</v>
      </c>
      <c r="S9" s="33">
        <f t="shared" si="2"/>
        <v>0</v>
      </c>
      <c r="T9" s="11">
        <f t="shared" si="3"/>
        <v>182</v>
      </c>
      <c r="U9" s="12">
        <f>MIN(((Totals!$B$1+1-D9)/365),N9)*T9</f>
        <v>1274</v>
      </c>
      <c r="V9" s="68" t="str">
        <f t="shared" ca="1" si="4"/>
        <v>Y</v>
      </c>
    </row>
    <row r="10" spans="1:22" s="7" customFormat="1" x14ac:dyDescent="0.25">
      <c r="A10" s="21">
        <v>11</v>
      </c>
      <c r="B10" s="22" t="s">
        <v>77</v>
      </c>
      <c r="C10" s="22" t="s">
        <v>100</v>
      </c>
      <c r="D10" s="23">
        <v>37214</v>
      </c>
      <c r="E10" s="24">
        <f t="shared" ca="1" si="0"/>
        <v>12.983561643835616</v>
      </c>
      <c r="F10" s="12">
        <v>499</v>
      </c>
      <c r="G10" s="47">
        <f t="shared" si="1"/>
        <v>0</v>
      </c>
      <c r="H10" s="12">
        <v>0</v>
      </c>
      <c r="I10" s="12">
        <v>0</v>
      </c>
      <c r="J10" s="12">
        <v>0</v>
      </c>
      <c r="K10" s="22" t="s">
        <v>38</v>
      </c>
      <c r="L10" s="22" t="s">
        <v>38</v>
      </c>
      <c r="M10" s="12">
        <v>0</v>
      </c>
      <c r="N10" s="22">
        <v>7</v>
      </c>
      <c r="O10" s="22" t="s">
        <v>1</v>
      </c>
      <c r="P10" s="22" t="s">
        <v>0</v>
      </c>
      <c r="Q10" s="12">
        <v>499</v>
      </c>
      <c r="R10" s="12">
        <v>0</v>
      </c>
      <c r="S10" s="33">
        <f t="shared" si="2"/>
        <v>0</v>
      </c>
      <c r="T10" s="11">
        <f t="shared" si="3"/>
        <v>71.285714285714292</v>
      </c>
      <c r="U10" s="12">
        <f>MIN(((Totals!$B$1+1-D10)/365),N10)*T10</f>
        <v>499.00000000000006</v>
      </c>
      <c r="V10" s="68" t="str">
        <f t="shared" ca="1" si="4"/>
        <v>Y</v>
      </c>
    </row>
    <row r="11" spans="1:22" s="7" customFormat="1" x14ac:dyDescent="0.25">
      <c r="A11" s="21">
        <v>12</v>
      </c>
      <c r="B11" s="22" t="s">
        <v>77</v>
      </c>
      <c r="C11" s="22" t="s">
        <v>5</v>
      </c>
      <c r="D11" s="23">
        <v>37232</v>
      </c>
      <c r="E11" s="24">
        <f t="shared" ca="1" si="0"/>
        <v>12.934246575342465</v>
      </c>
      <c r="F11" s="12">
        <v>606</v>
      </c>
      <c r="G11" s="47">
        <f t="shared" si="1"/>
        <v>0</v>
      </c>
      <c r="H11" s="12">
        <v>0</v>
      </c>
      <c r="I11" s="12">
        <v>0</v>
      </c>
      <c r="J11" s="12">
        <v>0</v>
      </c>
      <c r="K11" s="22" t="s">
        <v>38</v>
      </c>
      <c r="L11" s="22" t="s">
        <v>38</v>
      </c>
      <c r="M11" s="12">
        <v>0</v>
      </c>
      <c r="N11" s="22">
        <v>7</v>
      </c>
      <c r="O11" s="22" t="s">
        <v>1</v>
      </c>
      <c r="P11" s="22" t="s">
        <v>0</v>
      </c>
      <c r="Q11" s="12">
        <v>606</v>
      </c>
      <c r="R11" s="12">
        <v>0</v>
      </c>
      <c r="S11" s="33">
        <f t="shared" si="2"/>
        <v>0</v>
      </c>
      <c r="T11" s="11">
        <f t="shared" si="3"/>
        <v>86.571428571428569</v>
      </c>
      <c r="U11" s="12">
        <f>MIN(((Totals!$B$1+1-D11)/365),N11)*T11</f>
        <v>606</v>
      </c>
      <c r="V11" s="68" t="str">
        <f t="shared" ca="1" si="4"/>
        <v>Y</v>
      </c>
    </row>
    <row r="12" spans="1:22" s="7" customFormat="1" x14ac:dyDescent="0.25">
      <c r="A12" s="21">
        <v>13</v>
      </c>
      <c r="B12" s="22" t="s">
        <v>77</v>
      </c>
      <c r="C12" s="22" t="s">
        <v>48</v>
      </c>
      <c r="D12" s="23">
        <v>37382</v>
      </c>
      <c r="E12" s="24">
        <f t="shared" ca="1" si="0"/>
        <v>12.523287671232877</v>
      </c>
      <c r="F12" s="12">
        <v>1501</v>
      </c>
      <c r="G12" s="47">
        <f t="shared" si="1"/>
        <v>0</v>
      </c>
      <c r="H12" s="12">
        <v>0</v>
      </c>
      <c r="I12" s="12">
        <v>0</v>
      </c>
      <c r="J12" s="12">
        <v>0</v>
      </c>
      <c r="K12" s="22" t="s">
        <v>38</v>
      </c>
      <c r="L12" s="22" t="s">
        <v>38</v>
      </c>
      <c r="M12" s="12">
        <v>0</v>
      </c>
      <c r="N12" s="22">
        <v>7</v>
      </c>
      <c r="O12" s="22" t="s">
        <v>1</v>
      </c>
      <c r="P12" s="22" t="s">
        <v>0</v>
      </c>
      <c r="Q12" s="12">
        <v>1501</v>
      </c>
      <c r="R12" s="12">
        <v>0</v>
      </c>
      <c r="S12" s="33">
        <f t="shared" si="2"/>
        <v>0</v>
      </c>
      <c r="T12" s="11">
        <f t="shared" si="3"/>
        <v>214.42857142857142</v>
      </c>
      <c r="U12" s="12">
        <f>MIN(((Totals!$B$1+1-D12)/365),N12)*T12</f>
        <v>1501</v>
      </c>
      <c r="V12" s="68" t="str">
        <f t="shared" ca="1" si="4"/>
        <v>Y</v>
      </c>
    </row>
    <row r="13" spans="1:22" s="7" customFormat="1" x14ac:dyDescent="0.25">
      <c r="A13" s="21">
        <v>17</v>
      </c>
      <c r="B13" s="22" t="s">
        <v>77</v>
      </c>
      <c r="C13" s="22" t="s">
        <v>3</v>
      </c>
      <c r="D13" s="23">
        <v>37407</v>
      </c>
      <c r="E13" s="24">
        <f t="shared" ca="1" si="0"/>
        <v>12.454794520547946</v>
      </c>
      <c r="F13" s="12">
        <v>3500</v>
      </c>
      <c r="G13" s="47">
        <f t="shared" si="1"/>
        <v>0</v>
      </c>
      <c r="H13" s="12">
        <v>0</v>
      </c>
      <c r="I13" s="12">
        <v>0</v>
      </c>
      <c r="J13" s="12">
        <v>0</v>
      </c>
      <c r="K13" s="22" t="s">
        <v>38</v>
      </c>
      <c r="L13" s="22" t="s">
        <v>38</v>
      </c>
      <c r="M13" s="12">
        <v>0</v>
      </c>
      <c r="N13" s="22">
        <v>5</v>
      </c>
      <c r="O13" s="22" t="s">
        <v>1</v>
      </c>
      <c r="P13" s="22" t="s">
        <v>0</v>
      </c>
      <c r="Q13" s="12">
        <v>3500</v>
      </c>
      <c r="R13" s="12">
        <v>0</v>
      </c>
      <c r="S13" s="33">
        <f t="shared" si="2"/>
        <v>0</v>
      </c>
      <c r="T13" s="11">
        <f t="shared" si="3"/>
        <v>700</v>
      </c>
      <c r="U13" s="12">
        <f>MIN(((Totals!$B$1+1-D13)/365),N13)*T13</f>
        <v>3500</v>
      </c>
      <c r="V13" s="68" t="str">
        <f t="shared" ca="1" si="4"/>
        <v>Y</v>
      </c>
    </row>
    <row r="14" spans="1:22" s="7" customFormat="1" x14ac:dyDescent="0.25">
      <c r="A14" s="21">
        <v>14</v>
      </c>
      <c r="B14" s="22" t="s">
        <v>77</v>
      </c>
      <c r="C14" s="22" t="s">
        <v>5</v>
      </c>
      <c r="D14" s="23">
        <v>37432</v>
      </c>
      <c r="E14" s="24">
        <f t="shared" ca="1" si="0"/>
        <v>12.386301369863014</v>
      </c>
      <c r="F14" s="12">
        <v>852</v>
      </c>
      <c r="G14" s="47">
        <f t="shared" si="1"/>
        <v>0</v>
      </c>
      <c r="H14" s="12">
        <v>0</v>
      </c>
      <c r="I14" s="12">
        <v>0</v>
      </c>
      <c r="J14" s="12">
        <v>0</v>
      </c>
      <c r="K14" s="22" t="s">
        <v>38</v>
      </c>
      <c r="L14" s="22" t="s">
        <v>38</v>
      </c>
      <c r="M14" s="12">
        <v>0</v>
      </c>
      <c r="N14" s="22">
        <v>7</v>
      </c>
      <c r="O14" s="22" t="s">
        <v>1</v>
      </c>
      <c r="P14" s="22" t="s">
        <v>0</v>
      </c>
      <c r="Q14" s="12">
        <v>852</v>
      </c>
      <c r="R14" s="12">
        <v>0</v>
      </c>
      <c r="S14" s="33">
        <f t="shared" si="2"/>
        <v>0</v>
      </c>
      <c r="T14" s="11">
        <f t="shared" si="3"/>
        <v>121.71428571428571</v>
      </c>
      <c r="U14" s="12">
        <f>MIN(((Totals!$B$1+1-D14)/365),N14)*T14</f>
        <v>852</v>
      </c>
      <c r="V14" s="68" t="str">
        <f t="shared" ca="1" si="4"/>
        <v>Y</v>
      </c>
    </row>
    <row r="15" spans="1:22" s="7" customFormat="1" x14ac:dyDescent="0.25">
      <c r="A15" s="21">
        <v>18</v>
      </c>
      <c r="B15" s="22" t="s">
        <v>77</v>
      </c>
      <c r="C15" s="22" t="s">
        <v>9</v>
      </c>
      <c r="D15" s="23">
        <v>37491</v>
      </c>
      <c r="E15" s="24">
        <f t="shared" ca="1" si="0"/>
        <v>12.224657534246575</v>
      </c>
      <c r="F15" s="12">
        <v>617</v>
      </c>
      <c r="G15" s="47">
        <f t="shared" si="1"/>
        <v>0</v>
      </c>
      <c r="H15" s="12">
        <v>0</v>
      </c>
      <c r="I15" s="12">
        <v>0</v>
      </c>
      <c r="J15" s="12">
        <v>0</v>
      </c>
      <c r="K15" s="22"/>
      <c r="L15" s="22"/>
      <c r="M15" s="12">
        <v>617</v>
      </c>
      <c r="N15" s="22">
        <v>7</v>
      </c>
      <c r="O15" s="22" t="s">
        <v>1</v>
      </c>
      <c r="P15" s="22" t="s">
        <v>0</v>
      </c>
      <c r="Q15" s="12">
        <v>617</v>
      </c>
      <c r="R15" s="12">
        <v>0</v>
      </c>
      <c r="S15" s="33">
        <f t="shared" si="2"/>
        <v>0</v>
      </c>
      <c r="T15" s="11">
        <f t="shared" si="3"/>
        <v>88.142857142857139</v>
      </c>
      <c r="U15" s="12">
        <f>MIN(((Totals!$B$1+1-D15)/365),N15)*T15</f>
        <v>617</v>
      </c>
      <c r="V15" s="68" t="str">
        <f t="shared" ca="1" si="4"/>
        <v>Y</v>
      </c>
    </row>
    <row r="16" spans="1:22" s="7" customFormat="1" x14ac:dyDescent="0.25">
      <c r="A16" s="21">
        <v>19</v>
      </c>
      <c r="B16" s="22" t="s">
        <v>77</v>
      </c>
      <c r="C16" s="22" t="s">
        <v>10</v>
      </c>
      <c r="D16" s="23">
        <v>37550</v>
      </c>
      <c r="E16" s="24">
        <f t="shared" ca="1" si="0"/>
        <v>12.063013698630137</v>
      </c>
      <c r="F16" s="12">
        <v>24000</v>
      </c>
      <c r="G16" s="47">
        <f t="shared" si="1"/>
        <v>0</v>
      </c>
      <c r="H16" s="12">
        <v>0</v>
      </c>
      <c r="I16" s="12">
        <v>0</v>
      </c>
      <c r="J16" s="12">
        <v>0</v>
      </c>
      <c r="K16" s="22"/>
      <c r="L16" s="22"/>
      <c r="M16" s="12">
        <v>24000</v>
      </c>
      <c r="N16" s="22">
        <v>7</v>
      </c>
      <c r="O16" s="22" t="s">
        <v>1</v>
      </c>
      <c r="P16" s="22" t="s">
        <v>0</v>
      </c>
      <c r="Q16" s="12">
        <v>24000</v>
      </c>
      <c r="R16" s="12">
        <v>0</v>
      </c>
      <c r="S16" s="33">
        <f t="shared" si="2"/>
        <v>0</v>
      </c>
      <c r="T16" s="11">
        <f t="shared" si="3"/>
        <v>3428.5714285714284</v>
      </c>
      <c r="U16" s="12">
        <f>MIN(((Totals!$B$1+1-D16)/365),N16)*T16</f>
        <v>24000</v>
      </c>
      <c r="V16" s="68" t="str">
        <f t="shared" ca="1" si="4"/>
        <v>Y</v>
      </c>
    </row>
    <row r="17" spans="1:22" s="7" customFormat="1" x14ac:dyDescent="0.25">
      <c r="A17" s="21">
        <v>25</v>
      </c>
      <c r="B17" s="22" t="s">
        <v>77</v>
      </c>
      <c r="C17" s="22" t="s">
        <v>79</v>
      </c>
      <c r="D17" s="23">
        <v>37591</v>
      </c>
      <c r="E17" s="24">
        <f t="shared" ca="1" si="0"/>
        <v>11.950684931506849</v>
      </c>
      <c r="F17" s="12">
        <v>4585</v>
      </c>
      <c r="G17" s="47">
        <f t="shared" si="1"/>
        <v>0</v>
      </c>
      <c r="H17" s="12">
        <v>0</v>
      </c>
      <c r="I17" s="12">
        <v>0</v>
      </c>
      <c r="J17" s="12">
        <v>0</v>
      </c>
      <c r="K17" s="22"/>
      <c r="L17" s="22"/>
      <c r="M17" s="12">
        <v>4585</v>
      </c>
      <c r="N17" s="22">
        <v>7</v>
      </c>
      <c r="O17" s="22" t="s">
        <v>1</v>
      </c>
      <c r="P17" s="22" t="s">
        <v>0</v>
      </c>
      <c r="Q17" s="12">
        <v>4585</v>
      </c>
      <c r="R17" s="12">
        <v>0</v>
      </c>
      <c r="S17" s="33">
        <f t="shared" si="2"/>
        <v>0</v>
      </c>
      <c r="T17" s="11">
        <f t="shared" si="3"/>
        <v>655</v>
      </c>
      <c r="U17" s="12">
        <f>MIN(((Totals!$B$1+1-D17)/365),N17)*T17</f>
        <v>4585</v>
      </c>
      <c r="V17" s="68" t="str">
        <f t="shared" ca="1" si="4"/>
        <v>Y</v>
      </c>
    </row>
    <row r="18" spans="1:22" s="7" customFormat="1" x14ac:dyDescent="0.25">
      <c r="A18" s="21">
        <v>20</v>
      </c>
      <c r="B18" s="22" t="s">
        <v>77</v>
      </c>
      <c r="C18" s="22" t="s">
        <v>11</v>
      </c>
      <c r="D18" s="23">
        <v>37620</v>
      </c>
      <c r="E18" s="24">
        <f t="shared" ca="1" si="0"/>
        <v>11.871232876712329</v>
      </c>
      <c r="F18" s="12">
        <v>511</v>
      </c>
      <c r="G18" s="47">
        <f t="shared" si="1"/>
        <v>0</v>
      </c>
      <c r="H18" s="12">
        <v>0</v>
      </c>
      <c r="I18" s="12">
        <v>0</v>
      </c>
      <c r="J18" s="12">
        <v>0</v>
      </c>
      <c r="K18" s="22"/>
      <c r="L18" s="22"/>
      <c r="M18" s="12">
        <v>511</v>
      </c>
      <c r="N18" s="22">
        <v>5</v>
      </c>
      <c r="O18" s="22" t="s">
        <v>1</v>
      </c>
      <c r="P18" s="22" t="s">
        <v>0</v>
      </c>
      <c r="Q18" s="12">
        <v>511</v>
      </c>
      <c r="R18" s="12">
        <v>0</v>
      </c>
      <c r="S18" s="33">
        <f t="shared" si="2"/>
        <v>0</v>
      </c>
      <c r="T18" s="11">
        <f t="shared" si="3"/>
        <v>102.2</v>
      </c>
      <c r="U18" s="12">
        <f>MIN(((Totals!$B$1+1-D18)/365),N18)*T18</f>
        <v>511</v>
      </c>
      <c r="V18" s="68" t="str">
        <f t="shared" ca="1" si="4"/>
        <v>Y</v>
      </c>
    </row>
    <row r="19" spans="1:22" s="7" customFormat="1" x14ac:dyDescent="0.25">
      <c r="A19" s="21">
        <v>21</v>
      </c>
      <c r="B19" s="22" t="s">
        <v>77</v>
      </c>
      <c r="C19" s="22" t="s">
        <v>5</v>
      </c>
      <c r="D19" s="23">
        <v>37641</v>
      </c>
      <c r="E19" s="24">
        <f t="shared" ca="1" si="0"/>
        <v>11.813698630136987</v>
      </c>
      <c r="F19" s="12">
        <v>599</v>
      </c>
      <c r="G19" s="47">
        <f t="shared" si="1"/>
        <v>0</v>
      </c>
      <c r="H19" s="12">
        <v>0</v>
      </c>
      <c r="I19" s="12">
        <v>0</v>
      </c>
      <c r="J19" s="12">
        <v>0</v>
      </c>
      <c r="K19" s="22"/>
      <c r="L19" s="22"/>
      <c r="M19" s="12">
        <v>599</v>
      </c>
      <c r="N19" s="22">
        <v>7</v>
      </c>
      <c r="O19" s="22" t="s">
        <v>1</v>
      </c>
      <c r="P19" s="22" t="s">
        <v>0</v>
      </c>
      <c r="Q19" s="12">
        <v>599</v>
      </c>
      <c r="R19" s="12">
        <v>0</v>
      </c>
      <c r="S19" s="33">
        <f t="shared" si="2"/>
        <v>0</v>
      </c>
      <c r="T19" s="11">
        <f t="shared" si="3"/>
        <v>85.571428571428569</v>
      </c>
      <c r="U19" s="12">
        <f>MIN(((Totals!$B$1+1-D19)/365),N19)*T19</f>
        <v>599</v>
      </c>
      <c r="V19" s="68" t="str">
        <f t="shared" ca="1" si="4"/>
        <v>Y</v>
      </c>
    </row>
    <row r="20" spans="1:22" s="7" customFormat="1" x14ac:dyDescent="0.25">
      <c r="A20" s="21">
        <v>23</v>
      </c>
      <c r="B20" s="22" t="s">
        <v>77</v>
      </c>
      <c r="C20" s="22" t="s">
        <v>5</v>
      </c>
      <c r="D20" s="23">
        <v>37732</v>
      </c>
      <c r="E20" s="24">
        <f t="shared" ca="1" si="0"/>
        <v>11.564383561643835</v>
      </c>
      <c r="F20" s="12">
        <v>5979</v>
      </c>
      <c r="G20" s="47">
        <f t="shared" si="1"/>
        <v>0</v>
      </c>
      <c r="H20" s="12">
        <v>0</v>
      </c>
      <c r="I20" s="12">
        <v>0</v>
      </c>
      <c r="J20" s="12">
        <v>0</v>
      </c>
      <c r="K20" s="22"/>
      <c r="L20" s="22"/>
      <c r="M20" s="12">
        <v>5979</v>
      </c>
      <c r="N20" s="22">
        <v>7</v>
      </c>
      <c r="O20" s="22" t="s">
        <v>1</v>
      </c>
      <c r="P20" s="22" t="s">
        <v>0</v>
      </c>
      <c r="Q20" s="12">
        <v>5979</v>
      </c>
      <c r="R20" s="12">
        <v>0</v>
      </c>
      <c r="S20" s="33">
        <f t="shared" si="2"/>
        <v>0</v>
      </c>
      <c r="T20" s="11">
        <f t="shared" si="3"/>
        <v>854.14285714285711</v>
      </c>
      <c r="U20" s="12">
        <f>MIN(((Totals!$B$1+1-D20)/365),N20)*T20</f>
        <v>5979</v>
      </c>
      <c r="V20" s="68" t="str">
        <f t="shared" ca="1" si="4"/>
        <v>Y</v>
      </c>
    </row>
    <row r="21" spans="1:22" s="7" customFormat="1" x14ac:dyDescent="0.25">
      <c r="A21" s="21">
        <v>26</v>
      </c>
      <c r="B21" s="22" t="s">
        <v>77</v>
      </c>
      <c r="C21" s="22" t="s">
        <v>80</v>
      </c>
      <c r="D21" s="23">
        <v>37803</v>
      </c>
      <c r="E21" s="24">
        <f t="shared" ca="1" si="0"/>
        <v>11.36986301369863</v>
      </c>
      <c r="F21" s="12">
        <v>18917</v>
      </c>
      <c r="G21" s="47">
        <f t="shared" si="1"/>
        <v>0</v>
      </c>
      <c r="H21" s="12">
        <v>0</v>
      </c>
      <c r="I21" s="12">
        <v>0</v>
      </c>
      <c r="J21" s="12">
        <v>0</v>
      </c>
      <c r="K21" s="22" t="s">
        <v>38</v>
      </c>
      <c r="L21" s="22"/>
      <c r="M21" s="12">
        <v>6594</v>
      </c>
      <c r="N21" s="22">
        <v>7</v>
      </c>
      <c r="O21" s="22" t="s">
        <v>1</v>
      </c>
      <c r="P21" s="22" t="s">
        <v>0</v>
      </c>
      <c r="Q21" s="12">
        <v>18917</v>
      </c>
      <c r="R21" s="12">
        <v>0</v>
      </c>
      <c r="S21" s="33">
        <f t="shared" si="2"/>
        <v>0</v>
      </c>
      <c r="T21" s="11">
        <f t="shared" si="3"/>
        <v>2702.4285714285716</v>
      </c>
      <c r="U21" s="12">
        <f>MIN(((Totals!$B$1+1-D21)/365),N21)*T21</f>
        <v>18917</v>
      </c>
      <c r="V21" s="68" t="str">
        <f t="shared" ca="1" si="4"/>
        <v>Y</v>
      </c>
    </row>
    <row r="22" spans="1:22" s="7" customFormat="1" x14ac:dyDescent="0.25">
      <c r="A22" s="21">
        <v>27</v>
      </c>
      <c r="B22" s="22" t="s">
        <v>77</v>
      </c>
      <c r="C22" s="22" t="s">
        <v>12</v>
      </c>
      <c r="D22" s="23">
        <v>38001</v>
      </c>
      <c r="E22" s="24">
        <f t="shared" ca="1" si="0"/>
        <v>10.827397260273973</v>
      </c>
      <c r="F22" s="12">
        <v>2967</v>
      </c>
      <c r="G22" s="47">
        <f t="shared" si="1"/>
        <v>0</v>
      </c>
      <c r="H22" s="12">
        <v>0</v>
      </c>
      <c r="I22" s="12">
        <v>0</v>
      </c>
      <c r="J22" s="12">
        <v>0</v>
      </c>
      <c r="K22" s="22"/>
      <c r="L22" s="22"/>
      <c r="M22" s="12">
        <v>2967</v>
      </c>
      <c r="N22" s="22">
        <v>7</v>
      </c>
      <c r="O22" s="22" t="s">
        <v>1</v>
      </c>
      <c r="P22" s="22" t="s">
        <v>0</v>
      </c>
      <c r="Q22" s="12">
        <v>2967</v>
      </c>
      <c r="R22" s="12">
        <v>0</v>
      </c>
      <c r="S22" s="33">
        <f t="shared" si="2"/>
        <v>0</v>
      </c>
      <c r="T22" s="11">
        <f t="shared" si="3"/>
        <v>423.85714285714283</v>
      </c>
      <c r="U22" s="12">
        <f>MIN(((Totals!$B$1+1-D22)/365),N22)*T22</f>
        <v>2967</v>
      </c>
      <c r="V22" s="68" t="str">
        <f t="shared" ca="1" si="4"/>
        <v>Y</v>
      </c>
    </row>
    <row r="23" spans="1:22" s="7" customFormat="1" x14ac:dyDescent="0.25">
      <c r="A23" s="21">
        <v>29</v>
      </c>
      <c r="B23" s="22" t="s">
        <v>77</v>
      </c>
      <c r="C23" s="22" t="s">
        <v>49</v>
      </c>
      <c r="D23" s="23">
        <v>38198</v>
      </c>
      <c r="E23" s="24">
        <f t="shared" ca="1" si="0"/>
        <v>10.287671232876713</v>
      </c>
      <c r="F23" s="12">
        <v>63000</v>
      </c>
      <c r="G23" s="47">
        <f t="shared" si="1"/>
        <v>0</v>
      </c>
      <c r="H23" s="12">
        <v>0</v>
      </c>
      <c r="I23" s="12">
        <v>0</v>
      </c>
      <c r="J23" s="12">
        <v>0</v>
      </c>
      <c r="K23" s="22" t="s">
        <v>38</v>
      </c>
      <c r="L23" s="22"/>
      <c r="M23" s="12">
        <v>36000</v>
      </c>
      <c r="N23" s="22">
        <v>7</v>
      </c>
      <c r="O23" s="22" t="s">
        <v>1</v>
      </c>
      <c r="P23" s="22" t="s">
        <v>0</v>
      </c>
      <c r="Q23" s="12">
        <v>63000</v>
      </c>
      <c r="R23" s="12">
        <v>0</v>
      </c>
      <c r="S23" s="33">
        <f t="shared" si="2"/>
        <v>0</v>
      </c>
      <c r="T23" s="11">
        <f t="shared" si="3"/>
        <v>9000</v>
      </c>
      <c r="U23" s="12">
        <f>MIN(((Totals!$B$1+1-D23)/365),N23)*T23</f>
        <v>63000</v>
      </c>
      <c r="V23" s="68" t="str">
        <f t="shared" ca="1" si="4"/>
        <v>Y</v>
      </c>
    </row>
    <row r="24" spans="1:22" s="7" customFormat="1" x14ac:dyDescent="0.25">
      <c r="A24" s="21">
        <v>30</v>
      </c>
      <c r="B24" s="22" t="s">
        <v>77</v>
      </c>
      <c r="C24" s="22" t="s">
        <v>13</v>
      </c>
      <c r="D24" s="23">
        <v>38289</v>
      </c>
      <c r="E24" s="24">
        <f t="shared" ca="1" si="0"/>
        <v>10.038356164383561</v>
      </c>
      <c r="F24" s="12">
        <v>2100</v>
      </c>
      <c r="G24" s="47">
        <f t="shared" si="1"/>
        <v>0</v>
      </c>
      <c r="H24" s="12">
        <v>0</v>
      </c>
      <c r="I24" s="12">
        <v>0</v>
      </c>
      <c r="J24" s="12">
        <v>0</v>
      </c>
      <c r="K24" s="22" t="s">
        <v>38</v>
      </c>
      <c r="L24" s="22"/>
      <c r="M24" s="12">
        <v>0</v>
      </c>
      <c r="N24" s="22">
        <v>7</v>
      </c>
      <c r="O24" s="22" t="s">
        <v>1</v>
      </c>
      <c r="P24" s="22" t="s">
        <v>0</v>
      </c>
      <c r="Q24" s="12">
        <v>2100</v>
      </c>
      <c r="R24" s="12">
        <v>0</v>
      </c>
      <c r="S24" s="33">
        <f t="shared" si="2"/>
        <v>0</v>
      </c>
      <c r="T24" s="11">
        <f t="shared" si="3"/>
        <v>300</v>
      </c>
      <c r="U24" s="12">
        <f>MIN(((Totals!$B$1+1-D24)/365),N24)*T24</f>
        <v>2100</v>
      </c>
      <c r="V24" s="68" t="str">
        <f t="shared" ca="1" si="4"/>
        <v>Y</v>
      </c>
    </row>
    <row r="25" spans="1:22" s="7" customFormat="1" x14ac:dyDescent="0.25">
      <c r="A25" s="21">
        <v>31</v>
      </c>
      <c r="B25" s="22" t="s">
        <v>77</v>
      </c>
      <c r="C25" s="22" t="s">
        <v>9</v>
      </c>
      <c r="D25" s="23">
        <v>38383</v>
      </c>
      <c r="E25" s="24">
        <f t="shared" ca="1" si="0"/>
        <v>9.7808219178082183</v>
      </c>
      <c r="F25" s="12">
        <v>3009</v>
      </c>
      <c r="G25" s="47">
        <f t="shared" si="1"/>
        <v>0</v>
      </c>
      <c r="H25" s="12">
        <v>0</v>
      </c>
      <c r="I25" s="12">
        <v>0</v>
      </c>
      <c r="J25" s="12">
        <v>0</v>
      </c>
      <c r="K25" s="22" t="s">
        <v>38</v>
      </c>
      <c r="L25" s="22"/>
      <c r="M25" s="12">
        <v>0</v>
      </c>
      <c r="N25" s="22">
        <v>7</v>
      </c>
      <c r="O25" s="22" t="s">
        <v>1</v>
      </c>
      <c r="P25" s="22" t="s">
        <v>0</v>
      </c>
      <c r="Q25" s="12">
        <v>3009</v>
      </c>
      <c r="R25" s="12">
        <v>0</v>
      </c>
      <c r="S25" s="33">
        <f t="shared" si="2"/>
        <v>0</v>
      </c>
      <c r="T25" s="11">
        <f t="shared" si="3"/>
        <v>429.85714285714283</v>
      </c>
      <c r="U25" s="12">
        <f>MIN(((Totals!$B$1+1-D25)/365),N25)*T25</f>
        <v>3009</v>
      </c>
      <c r="V25" s="68" t="str">
        <f t="shared" ca="1" si="4"/>
        <v>Y</v>
      </c>
    </row>
    <row r="26" spans="1:22" s="7" customFormat="1" x14ac:dyDescent="0.25">
      <c r="A26" s="21">
        <v>33</v>
      </c>
      <c r="B26" s="22" t="s">
        <v>77</v>
      </c>
      <c r="C26" s="22" t="s">
        <v>50</v>
      </c>
      <c r="D26" s="23">
        <v>38461</v>
      </c>
      <c r="E26" s="24">
        <f t="shared" ca="1" si="0"/>
        <v>9.5671232876712331</v>
      </c>
      <c r="F26" s="12">
        <v>13692</v>
      </c>
      <c r="G26" s="47">
        <f t="shared" si="1"/>
        <v>0</v>
      </c>
      <c r="H26" s="12">
        <v>0</v>
      </c>
      <c r="I26" s="12">
        <v>0</v>
      </c>
      <c r="J26" s="12">
        <v>0</v>
      </c>
      <c r="K26" s="22" t="s">
        <v>38</v>
      </c>
      <c r="L26" s="22"/>
      <c r="M26" s="12">
        <v>0</v>
      </c>
      <c r="N26" s="22">
        <v>7</v>
      </c>
      <c r="O26" s="22" t="s">
        <v>1</v>
      </c>
      <c r="P26" s="22" t="s">
        <v>0</v>
      </c>
      <c r="Q26" s="12">
        <v>13692</v>
      </c>
      <c r="R26" s="12">
        <v>0</v>
      </c>
      <c r="S26" s="33">
        <f t="shared" si="2"/>
        <v>0</v>
      </c>
      <c r="T26" s="11">
        <f t="shared" si="3"/>
        <v>1956</v>
      </c>
      <c r="U26" s="12">
        <f>MIN(((Totals!$B$1+1-D26)/365),N26)*T26</f>
        <v>13692</v>
      </c>
      <c r="V26" s="68" t="str">
        <f t="shared" ca="1" si="4"/>
        <v>Y</v>
      </c>
    </row>
    <row r="27" spans="1:22" s="7" customFormat="1" x14ac:dyDescent="0.25">
      <c r="A27" s="21">
        <v>34</v>
      </c>
      <c r="B27" s="22" t="s">
        <v>77</v>
      </c>
      <c r="C27" s="22" t="s">
        <v>14</v>
      </c>
      <c r="D27" s="23">
        <v>38477</v>
      </c>
      <c r="E27" s="24">
        <f t="shared" ca="1" si="0"/>
        <v>9.5232876712328771</v>
      </c>
      <c r="F27" s="12">
        <v>636</v>
      </c>
      <c r="G27" s="47">
        <f t="shared" si="1"/>
        <v>0</v>
      </c>
      <c r="H27" s="12">
        <v>0</v>
      </c>
      <c r="I27" s="12">
        <v>0</v>
      </c>
      <c r="J27" s="12">
        <v>0</v>
      </c>
      <c r="K27" s="22"/>
      <c r="L27" s="22"/>
      <c r="M27" s="12">
        <v>636</v>
      </c>
      <c r="N27" s="22">
        <v>7</v>
      </c>
      <c r="O27" s="22" t="s">
        <v>1</v>
      </c>
      <c r="P27" s="22" t="s">
        <v>0</v>
      </c>
      <c r="Q27" s="12">
        <v>636</v>
      </c>
      <c r="R27" s="12">
        <v>0</v>
      </c>
      <c r="S27" s="33">
        <f t="shared" si="2"/>
        <v>0</v>
      </c>
      <c r="T27" s="11">
        <f t="shared" si="3"/>
        <v>90.857142857142861</v>
      </c>
      <c r="U27" s="12">
        <f>MIN(((Totals!$B$1+1-D27)/365),N27)*T27</f>
        <v>636</v>
      </c>
      <c r="V27" s="68" t="str">
        <f t="shared" ca="1" si="4"/>
        <v>Y</v>
      </c>
    </row>
    <row r="28" spans="1:22" s="7" customFormat="1" x14ac:dyDescent="0.25">
      <c r="A28" s="21">
        <v>35</v>
      </c>
      <c r="B28" s="22" t="s">
        <v>77</v>
      </c>
      <c r="C28" s="22" t="s">
        <v>15</v>
      </c>
      <c r="D28" s="23">
        <v>38539</v>
      </c>
      <c r="E28" s="24">
        <f t="shared" ca="1" si="0"/>
        <v>9.3534246575342461</v>
      </c>
      <c r="F28" s="12">
        <v>678</v>
      </c>
      <c r="G28" s="47">
        <f t="shared" si="1"/>
        <v>0</v>
      </c>
      <c r="H28" s="12">
        <v>0</v>
      </c>
      <c r="I28" s="12">
        <v>0</v>
      </c>
      <c r="J28" s="12">
        <v>0</v>
      </c>
      <c r="K28" s="22"/>
      <c r="L28" s="22"/>
      <c r="M28" s="12">
        <v>678</v>
      </c>
      <c r="N28" s="22">
        <v>7</v>
      </c>
      <c r="O28" s="22" t="s">
        <v>1</v>
      </c>
      <c r="P28" s="22" t="s">
        <v>0</v>
      </c>
      <c r="Q28" s="12">
        <v>678</v>
      </c>
      <c r="R28" s="12">
        <v>0</v>
      </c>
      <c r="S28" s="33">
        <f t="shared" si="2"/>
        <v>0</v>
      </c>
      <c r="T28" s="11">
        <f t="shared" si="3"/>
        <v>96.857142857142861</v>
      </c>
      <c r="U28" s="12">
        <f>MIN(((Totals!$B$1+1-D28)/365),N28)*T28</f>
        <v>678</v>
      </c>
      <c r="V28" s="68" t="str">
        <f t="shared" ca="1" si="4"/>
        <v>Y</v>
      </c>
    </row>
    <row r="29" spans="1:22" s="7" customFormat="1" x14ac:dyDescent="0.25">
      <c r="A29" s="21">
        <v>36</v>
      </c>
      <c r="B29" s="22" t="s">
        <v>77</v>
      </c>
      <c r="C29" s="22" t="s">
        <v>15</v>
      </c>
      <c r="D29" s="23">
        <v>38559</v>
      </c>
      <c r="E29" s="24">
        <f t="shared" ca="1" si="0"/>
        <v>9.2986301369863007</v>
      </c>
      <c r="F29" s="12">
        <v>679</v>
      </c>
      <c r="G29" s="47">
        <f t="shared" si="1"/>
        <v>0</v>
      </c>
      <c r="H29" s="12">
        <v>0</v>
      </c>
      <c r="I29" s="12">
        <v>0</v>
      </c>
      <c r="J29" s="12">
        <v>0</v>
      </c>
      <c r="K29" s="22"/>
      <c r="L29" s="22"/>
      <c r="M29" s="12">
        <v>679</v>
      </c>
      <c r="N29" s="22">
        <v>7</v>
      </c>
      <c r="O29" s="22" t="s">
        <v>1</v>
      </c>
      <c r="P29" s="22" t="s">
        <v>0</v>
      </c>
      <c r="Q29" s="12">
        <v>679</v>
      </c>
      <c r="R29" s="12">
        <v>0</v>
      </c>
      <c r="S29" s="33">
        <f t="shared" si="2"/>
        <v>0</v>
      </c>
      <c r="T29" s="11">
        <f t="shared" si="3"/>
        <v>97</v>
      </c>
      <c r="U29" s="12">
        <f>MIN(((Totals!$B$1+1-D29)/365),N29)*T29</f>
        <v>679</v>
      </c>
      <c r="V29" s="68" t="str">
        <f t="shared" ca="1" si="4"/>
        <v>Y</v>
      </c>
    </row>
    <row r="30" spans="1:22" s="7" customFormat="1" x14ac:dyDescent="0.25">
      <c r="A30" s="21">
        <v>37</v>
      </c>
      <c r="B30" s="22" t="s">
        <v>77</v>
      </c>
      <c r="C30" s="22" t="s">
        <v>65</v>
      </c>
      <c r="D30" s="23">
        <v>38601</v>
      </c>
      <c r="E30" s="24">
        <f t="shared" ca="1" si="0"/>
        <v>9.1835616438356169</v>
      </c>
      <c r="F30" s="12">
        <v>737</v>
      </c>
      <c r="G30" s="47">
        <f t="shared" si="1"/>
        <v>0</v>
      </c>
      <c r="H30" s="12">
        <v>0</v>
      </c>
      <c r="I30" s="12">
        <v>0</v>
      </c>
      <c r="J30" s="12">
        <v>0</v>
      </c>
      <c r="K30" s="22"/>
      <c r="L30" s="22"/>
      <c r="M30" s="12">
        <v>737</v>
      </c>
      <c r="N30" s="22">
        <v>7</v>
      </c>
      <c r="O30" s="22" t="s">
        <v>1</v>
      </c>
      <c r="P30" s="22" t="s">
        <v>0</v>
      </c>
      <c r="Q30" s="12">
        <v>737</v>
      </c>
      <c r="R30" s="12">
        <v>0</v>
      </c>
      <c r="S30" s="33">
        <f t="shared" si="2"/>
        <v>0</v>
      </c>
      <c r="T30" s="11">
        <f t="shared" si="3"/>
        <v>105.28571428571429</v>
      </c>
      <c r="U30" s="12">
        <f>MIN(((Totals!$B$1+1-D30)/365),N30)*T30</f>
        <v>737</v>
      </c>
      <c r="V30" s="68" t="str">
        <f t="shared" ca="1" si="4"/>
        <v>Y</v>
      </c>
    </row>
    <row r="31" spans="1:22" s="7" customFormat="1" x14ac:dyDescent="0.25">
      <c r="A31" s="21">
        <v>41</v>
      </c>
      <c r="B31" s="22" t="s">
        <v>77</v>
      </c>
      <c r="C31" s="22" t="s">
        <v>18</v>
      </c>
      <c r="D31" s="23">
        <v>38747</v>
      </c>
      <c r="E31" s="24">
        <f t="shared" ca="1" si="0"/>
        <v>8.7835616438356166</v>
      </c>
      <c r="F31" s="12">
        <v>744</v>
      </c>
      <c r="G31" s="47">
        <f t="shared" si="1"/>
        <v>0</v>
      </c>
      <c r="H31" s="12">
        <v>0</v>
      </c>
      <c r="I31" s="12">
        <v>0</v>
      </c>
      <c r="J31" s="12">
        <v>0</v>
      </c>
      <c r="K31" s="22"/>
      <c r="L31" s="22"/>
      <c r="M31" s="12">
        <v>744</v>
      </c>
      <c r="N31" s="22">
        <v>5</v>
      </c>
      <c r="O31" s="22" t="s">
        <v>1</v>
      </c>
      <c r="P31" s="22" t="s">
        <v>0</v>
      </c>
      <c r="Q31" s="12">
        <v>744</v>
      </c>
      <c r="R31" s="12">
        <v>0</v>
      </c>
      <c r="S31" s="33">
        <f t="shared" si="2"/>
        <v>0</v>
      </c>
      <c r="T31" s="11">
        <f t="shared" si="3"/>
        <v>148.80000000000001</v>
      </c>
      <c r="U31" s="12">
        <f>MIN(((Totals!$B$1+1-D31)/365),N31)*T31</f>
        <v>744</v>
      </c>
      <c r="V31" s="68" t="str">
        <f t="shared" ca="1" si="4"/>
        <v>Y</v>
      </c>
    </row>
    <row r="32" spans="1:22" s="7" customFormat="1" x14ac:dyDescent="0.25">
      <c r="A32" s="21">
        <v>38</v>
      </c>
      <c r="B32" s="22" t="s">
        <v>77</v>
      </c>
      <c r="C32" s="22" t="s">
        <v>51</v>
      </c>
      <c r="D32" s="23">
        <v>38789</v>
      </c>
      <c r="E32" s="24">
        <f t="shared" ca="1" si="0"/>
        <v>8.668493150684931</v>
      </c>
      <c r="F32" s="12">
        <v>1944</v>
      </c>
      <c r="G32" s="47">
        <f t="shared" si="1"/>
        <v>0</v>
      </c>
      <c r="H32" s="12">
        <v>0</v>
      </c>
      <c r="I32" s="12">
        <v>0</v>
      </c>
      <c r="J32" s="12">
        <v>0</v>
      </c>
      <c r="K32" s="22"/>
      <c r="L32" s="22"/>
      <c r="M32" s="12">
        <v>1944</v>
      </c>
      <c r="N32" s="22">
        <v>7</v>
      </c>
      <c r="O32" s="22" t="s">
        <v>1</v>
      </c>
      <c r="P32" s="22" t="s">
        <v>0</v>
      </c>
      <c r="Q32" s="12">
        <v>1944</v>
      </c>
      <c r="R32" s="12">
        <v>0</v>
      </c>
      <c r="S32" s="33">
        <f t="shared" si="2"/>
        <v>0</v>
      </c>
      <c r="T32" s="11">
        <f t="shared" si="3"/>
        <v>277.71428571428572</v>
      </c>
      <c r="U32" s="12">
        <f>MIN(((Totals!$B$1+1-D32)/365),N32)*T32</f>
        <v>1944</v>
      </c>
      <c r="V32" s="68" t="str">
        <f t="shared" ca="1" si="4"/>
        <v>Y</v>
      </c>
    </row>
    <row r="33" spans="1:22" s="7" customFormat="1" x14ac:dyDescent="0.25">
      <c r="A33" s="21">
        <v>42</v>
      </c>
      <c r="B33" s="22" t="s">
        <v>77</v>
      </c>
      <c r="C33" s="22" t="s">
        <v>52</v>
      </c>
      <c r="D33" s="23">
        <v>38804</v>
      </c>
      <c r="E33" s="24">
        <f t="shared" ca="1" si="0"/>
        <v>8.6273972602739732</v>
      </c>
      <c r="F33" s="12">
        <v>529</v>
      </c>
      <c r="G33" s="47">
        <f t="shared" si="1"/>
        <v>0</v>
      </c>
      <c r="H33" s="12">
        <v>0</v>
      </c>
      <c r="I33" s="12">
        <v>0</v>
      </c>
      <c r="J33" s="12">
        <v>0</v>
      </c>
      <c r="K33" s="22"/>
      <c r="L33" s="22"/>
      <c r="M33" s="12">
        <v>529</v>
      </c>
      <c r="N33" s="22">
        <v>7</v>
      </c>
      <c r="O33" s="22" t="s">
        <v>1</v>
      </c>
      <c r="P33" s="22" t="s">
        <v>0</v>
      </c>
      <c r="Q33" s="12">
        <v>529</v>
      </c>
      <c r="R33" s="12">
        <v>0</v>
      </c>
      <c r="S33" s="33">
        <f t="shared" si="2"/>
        <v>0</v>
      </c>
      <c r="T33" s="11">
        <f t="shared" si="3"/>
        <v>75.571428571428569</v>
      </c>
      <c r="U33" s="12">
        <f>MIN(((Totals!$B$1+1-D33)/365),N33)*T33</f>
        <v>529</v>
      </c>
      <c r="V33" s="68" t="str">
        <f t="shared" ca="1" si="4"/>
        <v>Y</v>
      </c>
    </row>
    <row r="34" spans="1:22" s="7" customFormat="1" x14ac:dyDescent="0.25">
      <c r="A34" s="21">
        <v>39</v>
      </c>
      <c r="B34" s="22" t="s">
        <v>77</v>
      </c>
      <c r="C34" s="22" t="s">
        <v>16</v>
      </c>
      <c r="D34" s="23">
        <v>38841</v>
      </c>
      <c r="E34" s="24">
        <f t="shared" ref="E34:E65" ca="1" si="5">(TODAY()-D34)/365</f>
        <v>8.5260273972602736</v>
      </c>
      <c r="F34" s="12">
        <v>784</v>
      </c>
      <c r="G34" s="47">
        <f t="shared" ref="G34:G65" si="6">F34-U34</f>
        <v>0</v>
      </c>
      <c r="H34" s="12">
        <v>0</v>
      </c>
      <c r="I34" s="12">
        <v>0</v>
      </c>
      <c r="J34" s="12">
        <v>0</v>
      </c>
      <c r="K34" s="22"/>
      <c r="L34" s="22"/>
      <c r="M34" s="12">
        <v>784</v>
      </c>
      <c r="N34" s="22">
        <v>7</v>
      </c>
      <c r="O34" s="22" t="s">
        <v>1</v>
      </c>
      <c r="P34" s="22" t="s">
        <v>0</v>
      </c>
      <c r="Q34" s="12">
        <v>784</v>
      </c>
      <c r="R34" s="12">
        <v>0</v>
      </c>
      <c r="S34" s="33">
        <f t="shared" ref="S34:S65" si="7">F34-(Q34+R34)</f>
        <v>0</v>
      </c>
      <c r="T34" s="11">
        <f t="shared" ref="T34:T65" si="8">F34/N34</f>
        <v>112</v>
      </c>
      <c r="U34" s="12">
        <f>MIN(((Totals!$B$1+1-D34)/365),N34)*T34</f>
        <v>784</v>
      </c>
      <c r="V34" s="68" t="str">
        <f t="shared" ref="V34:V65" ca="1" si="9">IF(E34&gt;=N34,"Y","N")</f>
        <v>Y</v>
      </c>
    </row>
    <row r="35" spans="1:22" s="7" customFormat="1" x14ac:dyDescent="0.25">
      <c r="A35" s="21">
        <v>40</v>
      </c>
      <c r="B35" s="22" t="s">
        <v>77</v>
      </c>
      <c r="C35" s="22" t="s">
        <v>17</v>
      </c>
      <c r="D35" s="23">
        <v>38869</v>
      </c>
      <c r="E35" s="24">
        <f t="shared" ca="1" si="5"/>
        <v>8.4493150684931511</v>
      </c>
      <c r="F35" s="12">
        <v>1259</v>
      </c>
      <c r="G35" s="47">
        <f t="shared" si="6"/>
        <v>0</v>
      </c>
      <c r="H35" s="12">
        <v>0</v>
      </c>
      <c r="I35" s="12">
        <v>0</v>
      </c>
      <c r="J35" s="12">
        <v>0</v>
      </c>
      <c r="K35" s="22"/>
      <c r="L35" s="22"/>
      <c r="M35" s="12">
        <v>1259</v>
      </c>
      <c r="N35" s="22">
        <v>5</v>
      </c>
      <c r="O35" s="22" t="s">
        <v>1</v>
      </c>
      <c r="P35" s="22" t="s">
        <v>0</v>
      </c>
      <c r="Q35" s="12">
        <v>1259</v>
      </c>
      <c r="R35" s="12">
        <v>0</v>
      </c>
      <c r="S35" s="33">
        <f t="shared" si="7"/>
        <v>0</v>
      </c>
      <c r="T35" s="11">
        <f t="shared" si="8"/>
        <v>251.8</v>
      </c>
      <c r="U35" s="12">
        <f>MIN(((Totals!$B$1+1-D35)/365),N35)*T35</f>
        <v>1259</v>
      </c>
      <c r="V35" s="68" t="str">
        <f t="shared" ca="1" si="9"/>
        <v>Y</v>
      </c>
    </row>
    <row r="36" spans="1:22" s="7" customFormat="1" x14ac:dyDescent="0.25">
      <c r="A36" s="21">
        <v>43</v>
      </c>
      <c r="B36" s="22" t="s">
        <v>77</v>
      </c>
      <c r="C36" s="22" t="s">
        <v>66</v>
      </c>
      <c r="D36" s="23">
        <v>39080</v>
      </c>
      <c r="E36" s="24">
        <f t="shared" ca="1" si="5"/>
        <v>7.8712328767123285</v>
      </c>
      <c r="F36" s="12">
        <v>749</v>
      </c>
      <c r="G36" s="47">
        <f t="shared" si="6"/>
        <v>0</v>
      </c>
      <c r="H36" s="12">
        <v>0</v>
      </c>
      <c r="I36" s="12">
        <v>0</v>
      </c>
      <c r="J36" s="12">
        <v>0</v>
      </c>
      <c r="K36" s="22" t="s">
        <v>38</v>
      </c>
      <c r="L36" s="22"/>
      <c r="M36" s="12">
        <v>0</v>
      </c>
      <c r="N36" s="22">
        <v>7</v>
      </c>
      <c r="O36" s="22" t="s">
        <v>1</v>
      </c>
      <c r="P36" s="22" t="s">
        <v>0</v>
      </c>
      <c r="Q36" s="12">
        <v>749</v>
      </c>
      <c r="R36" s="12">
        <v>0</v>
      </c>
      <c r="S36" s="33">
        <f t="shared" si="7"/>
        <v>0</v>
      </c>
      <c r="T36" s="11">
        <f t="shared" si="8"/>
        <v>107</v>
      </c>
      <c r="U36" s="12">
        <f>MIN(((Totals!$B$1+1-D36)/365),N36)*T36</f>
        <v>749</v>
      </c>
      <c r="V36" s="68" t="str">
        <f t="shared" ca="1" si="9"/>
        <v>Y</v>
      </c>
    </row>
    <row r="37" spans="1:22" s="7" customFormat="1" x14ac:dyDescent="0.25">
      <c r="A37" s="21">
        <v>45</v>
      </c>
      <c r="B37" s="22" t="s">
        <v>77</v>
      </c>
      <c r="C37" s="22" t="s">
        <v>53</v>
      </c>
      <c r="D37" s="23">
        <v>39137</v>
      </c>
      <c r="E37" s="24">
        <f t="shared" ca="1" si="5"/>
        <v>7.7150684931506852</v>
      </c>
      <c r="F37" s="12">
        <v>20926</v>
      </c>
      <c r="G37" s="47">
        <f t="shared" si="6"/>
        <v>0</v>
      </c>
      <c r="H37" s="12">
        <v>0</v>
      </c>
      <c r="I37" s="12">
        <v>0</v>
      </c>
      <c r="J37" s="12">
        <v>0</v>
      </c>
      <c r="K37" s="22" t="s">
        <v>38</v>
      </c>
      <c r="L37" s="22"/>
      <c r="M37" s="12">
        <v>0</v>
      </c>
      <c r="N37" s="22">
        <v>5</v>
      </c>
      <c r="O37" s="22" t="s">
        <v>1</v>
      </c>
      <c r="P37" s="22" t="s">
        <v>0</v>
      </c>
      <c r="Q37" s="12">
        <v>20926</v>
      </c>
      <c r="R37" s="12">
        <v>0</v>
      </c>
      <c r="S37" s="33">
        <f t="shared" si="7"/>
        <v>0</v>
      </c>
      <c r="T37" s="11">
        <f t="shared" si="8"/>
        <v>4185.2</v>
      </c>
      <c r="U37" s="12">
        <f>MIN(((Totals!$B$1+1-D37)/365),N37)*T37</f>
        <v>20926</v>
      </c>
      <c r="V37" s="68" t="str">
        <f t="shared" ca="1" si="9"/>
        <v>Y</v>
      </c>
    </row>
    <row r="38" spans="1:22" s="7" customFormat="1" x14ac:dyDescent="0.25">
      <c r="A38" s="21">
        <v>44</v>
      </c>
      <c r="B38" s="22" t="s">
        <v>77</v>
      </c>
      <c r="C38" s="22" t="s">
        <v>67</v>
      </c>
      <c r="D38" s="23">
        <v>39160</v>
      </c>
      <c r="E38" s="24">
        <f t="shared" ca="1" si="5"/>
        <v>7.6520547945205477</v>
      </c>
      <c r="F38" s="12">
        <v>1378</v>
      </c>
      <c r="G38" s="47">
        <f t="shared" si="6"/>
        <v>0</v>
      </c>
      <c r="H38" s="12">
        <v>0</v>
      </c>
      <c r="I38" s="12">
        <v>0</v>
      </c>
      <c r="J38" s="12">
        <v>0</v>
      </c>
      <c r="K38" s="22" t="s">
        <v>38</v>
      </c>
      <c r="L38" s="22"/>
      <c r="M38" s="12">
        <v>0</v>
      </c>
      <c r="N38" s="22">
        <v>7</v>
      </c>
      <c r="O38" s="22" t="s">
        <v>1</v>
      </c>
      <c r="P38" s="22" t="s">
        <v>0</v>
      </c>
      <c r="Q38" s="12">
        <v>1378</v>
      </c>
      <c r="R38" s="12">
        <v>0</v>
      </c>
      <c r="S38" s="33">
        <f t="shared" si="7"/>
        <v>0</v>
      </c>
      <c r="T38" s="11">
        <f t="shared" si="8"/>
        <v>196.85714285714286</v>
      </c>
      <c r="U38" s="12">
        <f>MIN(((Totals!$B$1+1-D38)/365),N38)*T38</f>
        <v>1378</v>
      </c>
      <c r="V38" s="68" t="str">
        <f t="shared" ca="1" si="9"/>
        <v>Y</v>
      </c>
    </row>
    <row r="39" spans="1:22" s="7" customFormat="1" x14ac:dyDescent="0.25">
      <c r="A39" s="21">
        <v>46</v>
      </c>
      <c r="B39" s="22" t="s">
        <v>77</v>
      </c>
      <c r="C39" s="22" t="s">
        <v>72</v>
      </c>
      <c r="D39" s="23">
        <v>39482</v>
      </c>
      <c r="E39" s="24">
        <f t="shared" ca="1" si="5"/>
        <v>6.7698630136986298</v>
      </c>
      <c r="F39" s="12">
        <v>962</v>
      </c>
      <c r="G39" s="47">
        <f t="shared" si="6"/>
        <v>81.327592954990337</v>
      </c>
      <c r="H39" s="12">
        <v>0</v>
      </c>
      <c r="I39" s="12">
        <v>0</v>
      </c>
      <c r="J39" s="12">
        <v>0</v>
      </c>
      <c r="K39" s="22" t="s">
        <v>38</v>
      </c>
      <c r="L39" s="22" t="s">
        <v>38</v>
      </c>
      <c r="M39" s="12">
        <v>0</v>
      </c>
      <c r="N39" s="22">
        <v>7</v>
      </c>
      <c r="O39" s="22" t="s">
        <v>84</v>
      </c>
      <c r="P39" s="22" t="s">
        <v>0</v>
      </c>
      <c r="Q39" s="12">
        <v>962</v>
      </c>
      <c r="R39" s="12">
        <v>0</v>
      </c>
      <c r="S39" s="33">
        <f t="shared" si="7"/>
        <v>0</v>
      </c>
      <c r="T39" s="11">
        <f t="shared" si="8"/>
        <v>137.42857142857142</v>
      </c>
      <c r="U39" s="12">
        <f>MIN(((Totals!$B$1+1-D39)/365),N39)*T39</f>
        <v>880.67240704500966</v>
      </c>
      <c r="V39" s="68" t="str">
        <f t="shared" ca="1" si="9"/>
        <v>N</v>
      </c>
    </row>
    <row r="40" spans="1:22" s="7" customFormat="1" x14ac:dyDescent="0.25">
      <c r="A40" s="21">
        <v>47</v>
      </c>
      <c r="B40" s="22" t="s">
        <v>77</v>
      </c>
      <c r="C40" s="22" t="s">
        <v>19</v>
      </c>
      <c r="D40" s="23">
        <v>39531</v>
      </c>
      <c r="E40" s="24">
        <f t="shared" ca="1" si="5"/>
        <v>6.6356164383561644</v>
      </c>
      <c r="F40" s="12">
        <v>1000</v>
      </c>
      <c r="G40" s="47">
        <f t="shared" si="6"/>
        <v>0</v>
      </c>
      <c r="H40" s="12">
        <v>0</v>
      </c>
      <c r="I40" s="12">
        <v>0</v>
      </c>
      <c r="J40" s="12">
        <v>0</v>
      </c>
      <c r="K40" s="22" t="s">
        <v>38</v>
      </c>
      <c r="L40" s="22" t="s">
        <v>38</v>
      </c>
      <c r="M40" s="12">
        <v>0</v>
      </c>
      <c r="N40" s="22">
        <v>5</v>
      </c>
      <c r="O40" s="22" t="s">
        <v>84</v>
      </c>
      <c r="P40" s="22" t="s">
        <v>0</v>
      </c>
      <c r="Q40" s="12">
        <v>1000</v>
      </c>
      <c r="R40" s="12">
        <v>0</v>
      </c>
      <c r="S40" s="33">
        <f t="shared" si="7"/>
        <v>0</v>
      </c>
      <c r="T40" s="11">
        <f t="shared" si="8"/>
        <v>200</v>
      </c>
      <c r="U40" s="12">
        <f>MIN(((Totals!$B$1+1-D40)/365),N40)*T40</f>
        <v>1000</v>
      </c>
      <c r="V40" s="68" t="str">
        <f t="shared" ca="1" si="9"/>
        <v>Y</v>
      </c>
    </row>
    <row r="41" spans="1:22" s="7" customFormat="1" x14ac:dyDescent="0.25">
      <c r="A41" s="21">
        <v>48</v>
      </c>
      <c r="B41" s="22" t="s">
        <v>77</v>
      </c>
      <c r="C41" s="22" t="s">
        <v>54</v>
      </c>
      <c r="D41" s="23">
        <v>39596</v>
      </c>
      <c r="E41" s="24">
        <f t="shared" ca="1" si="5"/>
        <v>6.4575342465753423</v>
      </c>
      <c r="F41" s="12">
        <v>780</v>
      </c>
      <c r="G41" s="47">
        <f t="shared" si="6"/>
        <v>100.74363992172209</v>
      </c>
      <c r="H41" s="12">
        <v>0</v>
      </c>
      <c r="I41" s="12">
        <v>0</v>
      </c>
      <c r="J41" s="12">
        <v>0</v>
      </c>
      <c r="K41" s="22" t="s">
        <v>38</v>
      </c>
      <c r="L41" s="22" t="s">
        <v>38</v>
      </c>
      <c r="M41" s="12">
        <v>0</v>
      </c>
      <c r="N41" s="22">
        <v>7</v>
      </c>
      <c r="O41" s="22" t="s">
        <v>84</v>
      </c>
      <c r="P41" s="22" t="s">
        <v>0</v>
      </c>
      <c r="Q41" s="12">
        <v>780</v>
      </c>
      <c r="R41" s="12">
        <v>0</v>
      </c>
      <c r="S41" s="33">
        <f t="shared" si="7"/>
        <v>0</v>
      </c>
      <c r="T41" s="11">
        <f t="shared" si="8"/>
        <v>111.42857142857143</v>
      </c>
      <c r="U41" s="12">
        <f>MIN(((Totals!$B$1+1-D41)/365),N41)*T41</f>
        <v>679.25636007827791</v>
      </c>
      <c r="V41" s="68" t="str">
        <f t="shared" ca="1" si="9"/>
        <v>N</v>
      </c>
    </row>
    <row r="42" spans="1:22" s="7" customFormat="1" x14ac:dyDescent="0.25">
      <c r="A42" s="21">
        <v>53</v>
      </c>
      <c r="B42" s="22" t="s">
        <v>77</v>
      </c>
      <c r="C42" s="22" t="s">
        <v>18</v>
      </c>
      <c r="D42" s="23">
        <v>39713</v>
      </c>
      <c r="E42" s="24">
        <f t="shared" ca="1" si="5"/>
        <v>6.1369863013698627</v>
      </c>
      <c r="F42" s="12">
        <v>1118</v>
      </c>
      <c r="G42" s="47">
        <f t="shared" si="6"/>
        <v>0</v>
      </c>
      <c r="H42" s="12">
        <v>0</v>
      </c>
      <c r="I42" s="12">
        <v>0</v>
      </c>
      <c r="J42" s="12">
        <v>0</v>
      </c>
      <c r="K42" s="22"/>
      <c r="L42" s="22"/>
      <c r="M42" s="12">
        <v>1118</v>
      </c>
      <c r="N42" s="22">
        <v>5</v>
      </c>
      <c r="O42" s="22" t="s">
        <v>1</v>
      </c>
      <c r="P42" s="22" t="s">
        <v>0</v>
      </c>
      <c r="Q42" s="12">
        <v>1054</v>
      </c>
      <c r="R42" s="12">
        <v>64</v>
      </c>
      <c r="S42" s="33">
        <f t="shared" si="7"/>
        <v>0</v>
      </c>
      <c r="T42" s="11">
        <f t="shared" si="8"/>
        <v>223.6</v>
      </c>
      <c r="U42" s="12">
        <f>MIN(((Totals!$B$1+1-D42)/365),N42)*T42</f>
        <v>1118</v>
      </c>
      <c r="V42" s="68" t="str">
        <f t="shared" ca="1" si="9"/>
        <v>Y</v>
      </c>
    </row>
    <row r="43" spans="1:22" s="7" customFormat="1" x14ac:dyDescent="0.25">
      <c r="A43" s="21">
        <v>52</v>
      </c>
      <c r="B43" s="22" t="s">
        <v>77</v>
      </c>
      <c r="C43" s="22" t="s">
        <v>56</v>
      </c>
      <c r="D43" s="23">
        <v>39741</v>
      </c>
      <c r="E43" s="24">
        <f t="shared" ca="1" si="5"/>
        <v>6.0602739726027401</v>
      </c>
      <c r="F43" s="12">
        <v>12749</v>
      </c>
      <c r="G43" s="47">
        <f t="shared" si="6"/>
        <v>2370.1663405088075</v>
      </c>
      <c r="H43" s="12">
        <v>1138</v>
      </c>
      <c r="I43" s="12">
        <v>1561</v>
      </c>
      <c r="J43" s="12">
        <v>0</v>
      </c>
      <c r="K43" s="22"/>
      <c r="L43" s="22"/>
      <c r="M43" s="12">
        <v>12749</v>
      </c>
      <c r="N43" s="22">
        <v>7</v>
      </c>
      <c r="O43" s="22" t="s">
        <v>1</v>
      </c>
      <c r="P43" s="22" t="s">
        <v>0</v>
      </c>
      <c r="Q43" s="12">
        <v>9904</v>
      </c>
      <c r="R43" s="12">
        <v>1138</v>
      </c>
      <c r="S43" s="33">
        <f t="shared" si="7"/>
        <v>1707</v>
      </c>
      <c r="T43" s="11">
        <f t="shared" si="8"/>
        <v>1821.2857142857142</v>
      </c>
      <c r="U43" s="12">
        <f>MIN(((Totals!$B$1+1-D43)/365),N43)*T43</f>
        <v>10378.833659491193</v>
      </c>
      <c r="V43" s="68" t="str">
        <f t="shared" ca="1" si="9"/>
        <v>N</v>
      </c>
    </row>
    <row r="44" spans="1:22" s="7" customFormat="1" x14ac:dyDescent="0.25">
      <c r="A44" s="21">
        <v>50</v>
      </c>
      <c r="B44" s="22" t="s">
        <v>77</v>
      </c>
      <c r="C44" s="22" t="s">
        <v>80</v>
      </c>
      <c r="D44" s="23">
        <v>39742</v>
      </c>
      <c r="E44" s="24">
        <f t="shared" ca="1" si="5"/>
        <v>6.0575342465753428</v>
      </c>
      <c r="F44" s="12">
        <v>42500</v>
      </c>
      <c r="G44" s="47">
        <f t="shared" si="6"/>
        <v>7917.808219178085</v>
      </c>
      <c r="H44" s="12">
        <v>3793</v>
      </c>
      <c r="I44" s="12">
        <v>3793</v>
      </c>
      <c r="J44" s="12">
        <v>0</v>
      </c>
      <c r="K44" s="22"/>
      <c r="L44" s="22"/>
      <c r="M44" s="12">
        <v>42500</v>
      </c>
      <c r="N44" s="22">
        <v>7</v>
      </c>
      <c r="O44" s="22" t="s">
        <v>1</v>
      </c>
      <c r="P44" s="22" t="s">
        <v>0</v>
      </c>
      <c r="Q44" s="12">
        <v>33017</v>
      </c>
      <c r="R44" s="12">
        <v>3793</v>
      </c>
      <c r="S44" s="33">
        <f t="shared" si="7"/>
        <v>5690</v>
      </c>
      <c r="T44" s="11">
        <f t="shared" si="8"/>
        <v>6071.4285714285716</v>
      </c>
      <c r="U44" s="12">
        <f>MIN(((Totals!$B$1+1-D44)/365),N44)*T44</f>
        <v>34582.191780821915</v>
      </c>
      <c r="V44" s="68" t="str">
        <f t="shared" ca="1" si="9"/>
        <v>N</v>
      </c>
    </row>
    <row r="45" spans="1:22" s="7" customFormat="1" x14ac:dyDescent="0.25">
      <c r="A45" s="21">
        <v>51</v>
      </c>
      <c r="B45" s="22" t="s">
        <v>77</v>
      </c>
      <c r="C45" s="22" t="s">
        <v>55</v>
      </c>
      <c r="D45" s="23">
        <v>39742</v>
      </c>
      <c r="E45" s="24">
        <f t="shared" ca="1" si="5"/>
        <v>6.0575342465753428</v>
      </c>
      <c r="F45" s="12">
        <v>5000</v>
      </c>
      <c r="G45" s="47">
        <f t="shared" si="6"/>
        <v>0</v>
      </c>
      <c r="H45" s="12">
        <v>0</v>
      </c>
      <c r="I45" s="12">
        <v>0</v>
      </c>
      <c r="J45" s="12">
        <v>0</v>
      </c>
      <c r="K45" s="22"/>
      <c r="L45" s="22"/>
      <c r="M45" s="12">
        <v>5000</v>
      </c>
      <c r="N45" s="22">
        <v>5</v>
      </c>
      <c r="O45" s="22" t="s">
        <v>1</v>
      </c>
      <c r="P45" s="22" t="s">
        <v>0</v>
      </c>
      <c r="Q45" s="12">
        <v>4712</v>
      </c>
      <c r="R45" s="12">
        <v>288</v>
      </c>
      <c r="S45" s="33">
        <f t="shared" si="7"/>
        <v>0</v>
      </c>
      <c r="T45" s="11">
        <f t="shared" si="8"/>
        <v>1000</v>
      </c>
      <c r="U45" s="12">
        <f>MIN(((Totals!$B$1+1-D45)/365),N45)*T45</f>
        <v>5000</v>
      </c>
      <c r="V45" s="68" t="str">
        <f t="shared" ca="1" si="9"/>
        <v>Y</v>
      </c>
    </row>
    <row r="46" spans="1:22" s="7" customFormat="1" x14ac:dyDescent="0.25">
      <c r="A46" s="21">
        <v>54</v>
      </c>
      <c r="B46" s="22" t="s">
        <v>77</v>
      </c>
      <c r="C46" s="22" t="s">
        <v>14</v>
      </c>
      <c r="D46" s="23">
        <v>40014</v>
      </c>
      <c r="E46" s="24">
        <f t="shared" ca="1" si="5"/>
        <v>5.3123287671232875</v>
      </c>
      <c r="F46" s="12">
        <v>2250</v>
      </c>
      <c r="G46" s="47">
        <f t="shared" si="6"/>
        <v>658.70841487279836</v>
      </c>
      <c r="H46" s="12">
        <v>197</v>
      </c>
      <c r="I46" s="12">
        <v>197</v>
      </c>
      <c r="J46" s="12">
        <v>0</v>
      </c>
      <c r="K46" s="22"/>
      <c r="L46" s="22"/>
      <c r="M46" s="12">
        <v>2250</v>
      </c>
      <c r="N46" s="22">
        <v>7</v>
      </c>
      <c r="O46" s="22" t="s">
        <v>84</v>
      </c>
      <c r="P46" s="22" t="s">
        <v>0</v>
      </c>
      <c r="Q46" s="12">
        <v>1635</v>
      </c>
      <c r="R46" s="12">
        <v>197</v>
      </c>
      <c r="S46" s="33">
        <f t="shared" si="7"/>
        <v>418</v>
      </c>
      <c r="T46" s="11">
        <f t="shared" si="8"/>
        <v>321.42857142857144</v>
      </c>
      <c r="U46" s="12">
        <f>MIN(((Totals!$B$1+1-D46)/365),N46)*T46</f>
        <v>1591.2915851272016</v>
      </c>
      <c r="V46" s="68" t="str">
        <f t="shared" ca="1" si="9"/>
        <v>N</v>
      </c>
    </row>
    <row r="47" spans="1:22" s="7" customFormat="1" x14ac:dyDescent="0.25">
      <c r="A47" s="21">
        <v>55</v>
      </c>
      <c r="B47" s="22" t="s">
        <v>77</v>
      </c>
      <c r="C47" s="22" t="s">
        <v>73</v>
      </c>
      <c r="D47" s="23">
        <v>40308</v>
      </c>
      <c r="E47" s="24">
        <f t="shared" ca="1" si="5"/>
        <v>4.506849315068493</v>
      </c>
      <c r="F47" s="12">
        <v>3000</v>
      </c>
      <c r="G47" s="47">
        <f t="shared" si="6"/>
        <v>512.8767123287671</v>
      </c>
      <c r="H47" s="12">
        <v>287</v>
      </c>
      <c r="I47" s="12">
        <v>431</v>
      </c>
      <c r="J47" s="12">
        <v>0</v>
      </c>
      <c r="K47" s="11"/>
      <c r="L47" s="22"/>
      <c r="M47" s="12">
        <v>3000</v>
      </c>
      <c r="N47" s="22">
        <v>5</v>
      </c>
      <c r="O47" s="22" t="s">
        <v>84</v>
      </c>
      <c r="P47" s="22" t="s">
        <v>0</v>
      </c>
      <c r="Q47" s="12">
        <v>2384</v>
      </c>
      <c r="R47" s="12">
        <v>329</v>
      </c>
      <c r="S47" s="33">
        <f t="shared" si="7"/>
        <v>287</v>
      </c>
      <c r="T47" s="11">
        <f t="shared" si="8"/>
        <v>600</v>
      </c>
      <c r="U47" s="12">
        <f>MIN(((Totals!$B$1+1-D47)/365),N47)*T47</f>
        <v>2487.1232876712329</v>
      </c>
      <c r="V47" s="68" t="str">
        <f t="shared" ca="1" si="9"/>
        <v>N</v>
      </c>
    </row>
    <row r="48" spans="1:22" s="7" customFormat="1" x14ac:dyDescent="0.25">
      <c r="A48" s="21">
        <v>57</v>
      </c>
      <c r="B48" s="22" t="s">
        <v>77</v>
      </c>
      <c r="C48" s="22" t="s">
        <v>88</v>
      </c>
      <c r="D48" s="23">
        <v>40385</v>
      </c>
      <c r="E48" s="24">
        <f t="shared" ca="1" si="5"/>
        <v>4.2958904109589042</v>
      </c>
      <c r="F48" s="12">
        <v>2435</v>
      </c>
      <c r="G48" s="47">
        <f t="shared" si="6"/>
        <v>1066.444227005871</v>
      </c>
      <c r="H48" s="12">
        <v>213</v>
      </c>
      <c r="I48" s="12">
        <v>296</v>
      </c>
      <c r="J48" s="12">
        <v>0</v>
      </c>
      <c r="K48" s="22"/>
      <c r="L48" s="22"/>
      <c r="M48" s="12">
        <v>2435</v>
      </c>
      <c r="N48" s="22">
        <v>7</v>
      </c>
      <c r="O48" s="22" t="s">
        <v>84</v>
      </c>
      <c r="P48" s="22" t="s">
        <v>0</v>
      </c>
      <c r="Q48" s="12">
        <v>1503</v>
      </c>
      <c r="R48" s="12">
        <v>266</v>
      </c>
      <c r="S48" s="33">
        <f t="shared" si="7"/>
        <v>666</v>
      </c>
      <c r="T48" s="11">
        <f t="shared" si="8"/>
        <v>347.85714285714283</v>
      </c>
      <c r="U48" s="12">
        <f>MIN(((Totals!$B$1+1-D48)/365),N48)*T48</f>
        <v>1368.555772994129</v>
      </c>
      <c r="V48" s="68" t="str">
        <f t="shared" ca="1" si="9"/>
        <v>N</v>
      </c>
    </row>
    <row r="49" spans="1:22" s="7" customFormat="1" x14ac:dyDescent="0.25">
      <c r="A49" s="21">
        <v>61</v>
      </c>
      <c r="B49" s="22" t="s">
        <v>77</v>
      </c>
      <c r="C49" s="22" t="s">
        <v>57</v>
      </c>
      <c r="D49" s="23">
        <v>40644</v>
      </c>
      <c r="E49" s="24">
        <f t="shared" ca="1" si="5"/>
        <v>3.5863013698630137</v>
      </c>
      <c r="F49" s="12">
        <v>2426</v>
      </c>
      <c r="G49" s="47">
        <f t="shared" si="6"/>
        <v>1308.425831702544</v>
      </c>
      <c r="H49" s="12">
        <v>0</v>
      </c>
      <c r="I49" s="12">
        <v>0</v>
      </c>
      <c r="J49" s="12">
        <v>0</v>
      </c>
      <c r="K49" s="22" t="s">
        <v>38</v>
      </c>
      <c r="L49" s="22"/>
      <c r="M49" s="12">
        <v>0</v>
      </c>
      <c r="N49" s="22">
        <v>7</v>
      </c>
      <c r="O49" s="22" t="s">
        <v>84</v>
      </c>
      <c r="P49" s="22" t="s">
        <v>0</v>
      </c>
      <c r="Q49" s="12">
        <v>2426</v>
      </c>
      <c r="R49" s="12">
        <v>0</v>
      </c>
      <c r="S49" s="33">
        <f t="shared" si="7"/>
        <v>0</v>
      </c>
      <c r="T49" s="11">
        <f t="shared" si="8"/>
        <v>346.57142857142856</v>
      </c>
      <c r="U49" s="12">
        <f>MIN(((Totals!$B$1+1-D49)/365),N49)*T49</f>
        <v>1117.574168297456</v>
      </c>
      <c r="V49" s="68" t="str">
        <f t="shared" ca="1" si="9"/>
        <v>N</v>
      </c>
    </row>
    <row r="50" spans="1:22" s="7" customFormat="1" x14ac:dyDescent="0.25">
      <c r="A50" s="21">
        <v>59</v>
      </c>
      <c r="B50" s="22" t="s">
        <v>77</v>
      </c>
      <c r="C50" s="22" t="s">
        <v>93</v>
      </c>
      <c r="D50" s="23">
        <v>40681</v>
      </c>
      <c r="E50" s="24">
        <f t="shared" ca="1" si="5"/>
        <v>3.484931506849315</v>
      </c>
      <c r="F50" s="12">
        <v>3800</v>
      </c>
      <c r="G50" s="47">
        <f t="shared" si="6"/>
        <v>1426.3013698630139</v>
      </c>
      <c r="H50" s="12">
        <v>416</v>
      </c>
      <c r="I50" s="12">
        <v>624</v>
      </c>
      <c r="J50" s="12">
        <v>0</v>
      </c>
      <c r="K50" s="22"/>
      <c r="L50" s="22"/>
      <c r="M50" s="12">
        <v>3800</v>
      </c>
      <c r="N50" s="22">
        <v>5</v>
      </c>
      <c r="O50" s="22" t="s">
        <v>84</v>
      </c>
      <c r="P50" s="22" t="s">
        <v>0</v>
      </c>
      <c r="Q50" s="12">
        <v>2500</v>
      </c>
      <c r="R50" s="12">
        <v>520</v>
      </c>
      <c r="S50" s="33">
        <f t="shared" si="7"/>
        <v>780</v>
      </c>
      <c r="T50" s="11">
        <f t="shared" si="8"/>
        <v>760</v>
      </c>
      <c r="U50" s="12">
        <f>MIN(((Totals!$B$1+1-D50)/365),N50)*T50</f>
        <v>2373.6986301369861</v>
      </c>
      <c r="V50" s="68" t="str">
        <f t="shared" ca="1" si="9"/>
        <v>N</v>
      </c>
    </row>
    <row r="51" spans="1:22" s="7" customFormat="1" x14ac:dyDescent="0.25">
      <c r="A51" s="21">
        <v>58</v>
      </c>
      <c r="B51" s="22" t="s">
        <v>77</v>
      </c>
      <c r="C51" s="22" t="s">
        <v>82</v>
      </c>
      <c r="D51" s="23">
        <v>40700</v>
      </c>
      <c r="E51" s="24">
        <f t="shared" ca="1" si="5"/>
        <v>3.4328767123287673</v>
      </c>
      <c r="F51" s="12">
        <v>2615</v>
      </c>
      <c r="G51" s="47">
        <f t="shared" si="6"/>
        <v>1467.6751467710374</v>
      </c>
      <c r="H51" s="12">
        <v>163</v>
      </c>
      <c r="I51" s="12">
        <v>196</v>
      </c>
      <c r="J51" s="12">
        <v>0</v>
      </c>
      <c r="K51" s="22" t="s">
        <v>38</v>
      </c>
      <c r="L51" s="22"/>
      <c r="M51" s="12">
        <v>1615</v>
      </c>
      <c r="N51" s="22">
        <v>7</v>
      </c>
      <c r="O51" s="22" t="s">
        <v>84</v>
      </c>
      <c r="P51" s="22" t="s">
        <v>0</v>
      </c>
      <c r="Q51" s="12">
        <v>1820</v>
      </c>
      <c r="R51" s="12">
        <v>227</v>
      </c>
      <c r="S51" s="33">
        <f t="shared" si="7"/>
        <v>568</v>
      </c>
      <c r="T51" s="11">
        <f t="shared" si="8"/>
        <v>373.57142857142856</v>
      </c>
      <c r="U51" s="12">
        <f>MIN(((Totals!$B$1+1-D51)/365),N51)*T51</f>
        <v>1147.3248532289626</v>
      </c>
      <c r="V51" s="68" t="str">
        <f t="shared" ca="1" si="9"/>
        <v>N</v>
      </c>
    </row>
    <row r="52" spans="1:22" s="7" customFormat="1" x14ac:dyDescent="0.25">
      <c r="A52" s="21">
        <v>56</v>
      </c>
      <c r="B52" s="22" t="s">
        <v>77</v>
      </c>
      <c r="C52" s="22" t="s">
        <v>81</v>
      </c>
      <c r="D52" s="23">
        <v>40704</v>
      </c>
      <c r="E52" s="24">
        <f t="shared" ca="1" si="5"/>
        <v>3.4219178082191779</v>
      </c>
      <c r="F52" s="12">
        <v>39300</v>
      </c>
      <c r="G52" s="47">
        <f t="shared" si="6"/>
        <v>22118.747553816047</v>
      </c>
      <c r="H52" s="12">
        <v>0</v>
      </c>
      <c r="I52" s="12">
        <v>0</v>
      </c>
      <c r="J52" s="12">
        <v>0</v>
      </c>
      <c r="K52" s="22" t="s">
        <v>38</v>
      </c>
      <c r="L52" s="22"/>
      <c r="M52" s="12">
        <v>0</v>
      </c>
      <c r="N52" s="22">
        <v>7</v>
      </c>
      <c r="O52" s="22" t="s">
        <v>84</v>
      </c>
      <c r="P52" s="22" t="s">
        <v>0</v>
      </c>
      <c r="Q52" s="12">
        <v>39300</v>
      </c>
      <c r="R52" s="12">
        <v>0</v>
      </c>
      <c r="S52" s="33">
        <f t="shared" si="7"/>
        <v>0</v>
      </c>
      <c r="T52" s="11">
        <f t="shared" si="8"/>
        <v>5614.2857142857147</v>
      </c>
      <c r="U52" s="12">
        <f>MIN(((Totals!$B$1+1-D52)/365),N52)*T52</f>
        <v>17181.252446183953</v>
      </c>
      <c r="V52" s="68" t="str">
        <f t="shared" ca="1" si="9"/>
        <v>N</v>
      </c>
    </row>
    <row r="53" spans="1:22" s="7" customFormat="1" x14ac:dyDescent="0.25">
      <c r="A53" s="21">
        <v>69</v>
      </c>
      <c r="B53" s="22" t="s">
        <v>77</v>
      </c>
      <c r="C53" s="22" t="s">
        <v>62</v>
      </c>
      <c r="D53" s="23">
        <v>40787</v>
      </c>
      <c r="E53" s="24">
        <f t="shared" ca="1" si="5"/>
        <v>3.1945205479452055</v>
      </c>
      <c r="F53" s="12">
        <v>33900</v>
      </c>
      <c r="G53" s="47">
        <f t="shared" si="6"/>
        <v>14693.095890410958</v>
      </c>
      <c r="H53" s="12">
        <v>0</v>
      </c>
      <c r="I53" s="12">
        <v>0</v>
      </c>
      <c r="J53" s="12">
        <v>0</v>
      </c>
      <c r="K53" s="22" t="s">
        <v>38</v>
      </c>
      <c r="L53" s="22"/>
      <c r="M53" s="12">
        <v>0</v>
      </c>
      <c r="N53" s="22">
        <v>5</v>
      </c>
      <c r="O53" s="22" t="s">
        <v>1</v>
      </c>
      <c r="P53" s="22" t="s">
        <v>0</v>
      </c>
      <c r="Q53" s="12">
        <v>33900</v>
      </c>
      <c r="R53" s="12">
        <v>0</v>
      </c>
      <c r="S53" s="33">
        <f t="shared" si="7"/>
        <v>0</v>
      </c>
      <c r="T53" s="11">
        <f t="shared" si="8"/>
        <v>6780</v>
      </c>
      <c r="U53" s="12">
        <f>MIN(((Totals!$B$1+1-D53)/365),N53)*T53</f>
        <v>19206.904109589042</v>
      </c>
      <c r="V53" s="68" t="str">
        <f t="shared" ca="1" si="9"/>
        <v>N</v>
      </c>
    </row>
    <row r="54" spans="1:22" s="7" customFormat="1" x14ac:dyDescent="0.25">
      <c r="A54" s="21">
        <v>62</v>
      </c>
      <c r="B54" s="22" t="s">
        <v>77</v>
      </c>
      <c r="C54" s="22" t="s">
        <v>58</v>
      </c>
      <c r="D54" s="23">
        <v>40843</v>
      </c>
      <c r="E54" s="24">
        <f t="shared" ca="1" si="5"/>
        <v>3.0410958904109591</v>
      </c>
      <c r="F54" s="12">
        <v>5098</v>
      </c>
      <c r="G54" s="47">
        <f t="shared" si="6"/>
        <v>3146.5933463796478</v>
      </c>
      <c r="H54" s="12">
        <v>0</v>
      </c>
      <c r="I54" s="12">
        <v>0</v>
      </c>
      <c r="J54" s="12">
        <v>0</v>
      </c>
      <c r="K54" s="22" t="s">
        <v>38</v>
      </c>
      <c r="L54" s="22"/>
      <c r="M54" s="12">
        <v>0</v>
      </c>
      <c r="N54" s="22">
        <v>7</v>
      </c>
      <c r="O54" s="22" t="s">
        <v>1</v>
      </c>
      <c r="P54" s="22" t="s">
        <v>0</v>
      </c>
      <c r="Q54" s="12">
        <v>5098</v>
      </c>
      <c r="R54" s="12">
        <v>0</v>
      </c>
      <c r="S54" s="33">
        <f t="shared" si="7"/>
        <v>0</v>
      </c>
      <c r="T54" s="11">
        <f t="shared" si="8"/>
        <v>728.28571428571433</v>
      </c>
      <c r="U54" s="12">
        <f>MIN(((Totals!$B$1+1-D54)/365),N54)*T54</f>
        <v>1951.4066536203522</v>
      </c>
      <c r="V54" s="68" t="str">
        <f t="shared" ca="1" si="9"/>
        <v>N</v>
      </c>
    </row>
    <row r="55" spans="1:22" s="7" customFormat="1" x14ac:dyDescent="0.25">
      <c r="A55" s="21">
        <v>70</v>
      </c>
      <c r="B55" s="22" t="s">
        <v>77</v>
      </c>
      <c r="C55" s="22" t="s">
        <v>74</v>
      </c>
      <c r="D55" s="23">
        <v>40952</v>
      </c>
      <c r="E55" s="24">
        <f t="shared" ca="1" si="5"/>
        <v>2.7424657534246575</v>
      </c>
      <c r="F55" s="12">
        <v>38000</v>
      </c>
      <c r="G55" s="47">
        <f t="shared" si="6"/>
        <v>19905.753424657534</v>
      </c>
      <c r="H55" s="12">
        <v>0</v>
      </c>
      <c r="I55" s="12">
        <v>0</v>
      </c>
      <c r="J55" s="12">
        <v>0</v>
      </c>
      <c r="K55" s="22" t="s">
        <v>38</v>
      </c>
      <c r="L55" s="22"/>
      <c r="M55" s="12">
        <v>0</v>
      </c>
      <c r="N55" s="22">
        <v>5</v>
      </c>
      <c r="O55" s="22" t="s">
        <v>1</v>
      </c>
      <c r="P55" s="22" t="s">
        <v>0</v>
      </c>
      <c r="Q55" s="12">
        <v>38000</v>
      </c>
      <c r="R55" s="12">
        <v>0</v>
      </c>
      <c r="S55" s="33">
        <f t="shared" si="7"/>
        <v>0</v>
      </c>
      <c r="T55" s="11">
        <f t="shared" si="8"/>
        <v>7600</v>
      </c>
      <c r="U55" s="12">
        <f>MIN(((Totals!$B$1+1-D55)/365),N55)*T55</f>
        <v>18094.246575342466</v>
      </c>
      <c r="V55" s="68" t="str">
        <f t="shared" ca="1" si="9"/>
        <v>N</v>
      </c>
    </row>
    <row r="56" spans="1:22" s="7" customFormat="1" x14ac:dyDescent="0.25">
      <c r="A56" s="21">
        <v>71</v>
      </c>
      <c r="B56" s="22" t="s">
        <v>77</v>
      </c>
      <c r="C56" s="22" t="s">
        <v>63</v>
      </c>
      <c r="D56" s="23">
        <v>40952</v>
      </c>
      <c r="E56" s="24">
        <f t="shared" ca="1" si="5"/>
        <v>2.7424657534246575</v>
      </c>
      <c r="F56" s="12">
        <v>9750</v>
      </c>
      <c r="G56" s="47">
        <f t="shared" si="6"/>
        <v>5107.3972602739723</v>
      </c>
      <c r="H56" s="12">
        <v>0</v>
      </c>
      <c r="I56" s="12">
        <v>0</v>
      </c>
      <c r="J56" s="12">
        <v>0</v>
      </c>
      <c r="K56" s="22" t="s">
        <v>38</v>
      </c>
      <c r="L56" s="22"/>
      <c r="M56" s="12">
        <v>0</v>
      </c>
      <c r="N56" s="22">
        <v>5</v>
      </c>
      <c r="O56" s="22" t="s">
        <v>1</v>
      </c>
      <c r="P56" s="22" t="s">
        <v>0</v>
      </c>
      <c r="Q56" s="12">
        <v>9750</v>
      </c>
      <c r="R56" s="12">
        <v>0</v>
      </c>
      <c r="S56" s="33">
        <f t="shared" si="7"/>
        <v>0</v>
      </c>
      <c r="T56" s="11">
        <f t="shared" si="8"/>
        <v>1950</v>
      </c>
      <c r="U56" s="12">
        <f>MIN(((Totals!$B$1+1-D56)/365),N56)*T56</f>
        <v>4642.6027397260277</v>
      </c>
      <c r="V56" s="68" t="str">
        <f t="shared" ca="1" si="9"/>
        <v>N</v>
      </c>
    </row>
    <row r="57" spans="1:22" s="7" customFormat="1" x14ac:dyDescent="0.25">
      <c r="A57" s="21">
        <v>63</v>
      </c>
      <c r="B57" s="22" t="s">
        <v>77</v>
      </c>
      <c r="C57" s="22" t="s">
        <v>90</v>
      </c>
      <c r="D57" s="23">
        <v>40983</v>
      </c>
      <c r="E57" s="24">
        <f t="shared" ca="1" si="5"/>
        <v>2.6575342465753424</v>
      </c>
      <c r="F57" s="12">
        <v>13750</v>
      </c>
      <c r="G57" s="47">
        <f t="shared" si="6"/>
        <v>9240.2152641878674</v>
      </c>
      <c r="H57" s="12">
        <v>0</v>
      </c>
      <c r="I57" s="12">
        <v>0</v>
      </c>
      <c r="J57" s="12">
        <v>0</v>
      </c>
      <c r="K57" s="22" t="s">
        <v>38</v>
      </c>
      <c r="L57" s="22"/>
      <c r="M57" s="12">
        <v>0</v>
      </c>
      <c r="N57" s="22">
        <v>7</v>
      </c>
      <c r="O57" s="22" t="s">
        <v>1</v>
      </c>
      <c r="P57" s="22" t="s">
        <v>0</v>
      </c>
      <c r="Q57" s="12">
        <v>13750</v>
      </c>
      <c r="R57" s="12">
        <v>0</v>
      </c>
      <c r="S57" s="33">
        <f t="shared" si="7"/>
        <v>0</v>
      </c>
      <c r="T57" s="11">
        <f t="shared" si="8"/>
        <v>1964.2857142857142</v>
      </c>
      <c r="U57" s="12">
        <f>MIN(((Totals!$B$1+1-D57)/365),N57)*T57</f>
        <v>4509.7847358121335</v>
      </c>
      <c r="V57" s="68" t="str">
        <f t="shared" ca="1" si="9"/>
        <v>N</v>
      </c>
    </row>
    <row r="58" spans="1:22" s="7" customFormat="1" x14ac:dyDescent="0.25">
      <c r="A58" s="21">
        <v>73</v>
      </c>
      <c r="B58" s="22" t="s">
        <v>77</v>
      </c>
      <c r="C58" s="22" t="s">
        <v>18</v>
      </c>
      <c r="D58" s="23">
        <v>40987</v>
      </c>
      <c r="E58" s="24">
        <f t="shared" ca="1" si="5"/>
        <v>2.6465753424657534</v>
      </c>
      <c r="F58" s="12">
        <v>919</v>
      </c>
      <c r="G58" s="47">
        <f t="shared" si="6"/>
        <v>499.02958904109585</v>
      </c>
      <c r="H58" s="12">
        <v>0</v>
      </c>
      <c r="I58" s="12">
        <v>0</v>
      </c>
      <c r="J58" s="12">
        <v>0</v>
      </c>
      <c r="K58" s="22" t="s">
        <v>38</v>
      </c>
      <c r="L58" s="22"/>
      <c r="M58" s="12">
        <v>0</v>
      </c>
      <c r="N58" s="22">
        <v>5</v>
      </c>
      <c r="O58" s="22" t="s">
        <v>1</v>
      </c>
      <c r="P58" s="22" t="s">
        <v>0</v>
      </c>
      <c r="Q58" s="12">
        <v>919</v>
      </c>
      <c r="R58" s="12">
        <v>0</v>
      </c>
      <c r="S58" s="33">
        <f t="shared" si="7"/>
        <v>0</v>
      </c>
      <c r="T58" s="11">
        <f t="shared" si="8"/>
        <v>183.8</v>
      </c>
      <c r="U58" s="12">
        <f>MIN(((Totals!$B$1+1-D58)/365),N58)*T58</f>
        <v>419.97041095890415</v>
      </c>
      <c r="V58" s="68" t="str">
        <f t="shared" ca="1" si="9"/>
        <v>N</v>
      </c>
    </row>
    <row r="59" spans="1:22" s="7" customFormat="1" x14ac:dyDescent="0.25">
      <c r="A59" s="21">
        <v>64</v>
      </c>
      <c r="B59" s="22" t="s">
        <v>77</v>
      </c>
      <c r="C59" s="22" t="s">
        <v>91</v>
      </c>
      <c r="D59" s="23">
        <v>41011</v>
      </c>
      <c r="E59" s="24">
        <f t="shared" ca="1" si="5"/>
        <v>2.580821917808219</v>
      </c>
      <c r="F59" s="12">
        <v>18000</v>
      </c>
      <c r="G59" s="47">
        <f t="shared" si="6"/>
        <v>12293.542074363992</v>
      </c>
      <c r="H59" s="12">
        <v>0</v>
      </c>
      <c r="I59" s="12">
        <v>0</v>
      </c>
      <c r="J59" s="12">
        <v>0</v>
      </c>
      <c r="K59" s="22" t="s">
        <v>38</v>
      </c>
      <c r="L59" s="22"/>
      <c r="M59" s="12">
        <v>0</v>
      </c>
      <c r="N59" s="22">
        <v>7</v>
      </c>
      <c r="O59" s="22" t="s">
        <v>1</v>
      </c>
      <c r="P59" s="22" t="s">
        <v>0</v>
      </c>
      <c r="Q59" s="12">
        <v>18000</v>
      </c>
      <c r="R59" s="12">
        <v>0</v>
      </c>
      <c r="S59" s="33">
        <f t="shared" si="7"/>
        <v>0</v>
      </c>
      <c r="T59" s="11">
        <f t="shared" si="8"/>
        <v>2571.4285714285716</v>
      </c>
      <c r="U59" s="12">
        <f>MIN(((Totals!$B$1+1-D59)/365),N59)*T59</f>
        <v>5706.4579256360084</v>
      </c>
      <c r="V59" s="68" t="str">
        <f t="shared" ca="1" si="9"/>
        <v>N</v>
      </c>
    </row>
    <row r="60" spans="1:22" s="7" customFormat="1" x14ac:dyDescent="0.25">
      <c r="A60" s="21">
        <v>72</v>
      </c>
      <c r="B60" s="22" t="s">
        <v>77</v>
      </c>
      <c r="C60" s="22" t="s">
        <v>64</v>
      </c>
      <c r="D60" s="23">
        <v>41012</v>
      </c>
      <c r="E60" s="24">
        <f t="shared" ca="1" si="5"/>
        <v>2.5780821917808221</v>
      </c>
      <c r="F60" s="12">
        <v>8623</v>
      </c>
      <c r="G60" s="47">
        <f t="shared" si="6"/>
        <v>4800.5304109589051</v>
      </c>
      <c r="H60" s="12">
        <v>0</v>
      </c>
      <c r="I60" s="12">
        <v>0</v>
      </c>
      <c r="J60" s="12">
        <v>0</v>
      </c>
      <c r="K60" s="22" t="s">
        <v>38</v>
      </c>
      <c r="L60" s="22"/>
      <c r="M60" s="12">
        <v>0</v>
      </c>
      <c r="N60" s="22">
        <v>5</v>
      </c>
      <c r="O60" s="22" t="s">
        <v>1</v>
      </c>
      <c r="P60" s="22" t="s">
        <v>0</v>
      </c>
      <c r="Q60" s="12">
        <v>8623</v>
      </c>
      <c r="R60" s="12">
        <v>0</v>
      </c>
      <c r="S60" s="33">
        <f t="shared" si="7"/>
        <v>0</v>
      </c>
      <c r="T60" s="11">
        <f t="shared" si="8"/>
        <v>1724.6</v>
      </c>
      <c r="U60" s="12">
        <f>MIN(((Totals!$B$1+1-D60)/365),N60)*T60</f>
        <v>3822.4695890410953</v>
      </c>
      <c r="V60" s="68" t="str">
        <f t="shared" ca="1" si="9"/>
        <v>N</v>
      </c>
    </row>
    <row r="61" spans="1:22" s="7" customFormat="1" x14ac:dyDescent="0.25">
      <c r="A61" s="21">
        <v>65</v>
      </c>
      <c r="B61" s="22" t="s">
        <v>77</v>
      </c>
      <c r="C61" s="22" t="s">
        <v>59</v>
      </c>
      <c r="D61" s="23">
        <v>41022</v>
      </c>
      <c r="E61" s="24">
        <f t="shared" ca="1" si="5"/>
        <v>2.5506849315068494</v>
      </c>
      <c r="F61" s="12">
        <v>4000</v>
      </c>
      <c r="G61" s="47">
        <f t="shared" si="6"/>
        <v>2749.1193737769081</v>
      </c>
      <c r="H61" s="12">
        <v>0</v>
      </c>
      <c r="I61" s="12">
        <v>0</v>
      </c>
      <c r="J61" s="12">
        <v>0</v>
      </c>
      <c r="K61" s="22" t="s">
        <v>38</v>
      </c>
      <c r="L61" s="22"/>
      <c r="M61" s="12">
        <v>0</v>
      </c>
      <c r="N61" s="22">
        <v>7</v>
      </c>
      <c r="O61" s="22" t="s">
        <v>1</v>
      </c>
      <c r="P61" s="22" t="s">
        <v>0</v>
      </c>
      <c r="Q61" s="12">
        <v>4000</v>
      </c>
      <c r="R61" s="12">
        <v>0</v>
      </c>
      <c r="S61" s="33">
        <f t="shared" si="7"/>
        <v>0</v>
      </c>
      <c r="T61" s="11">
        <f t="shared" si="8"/>
        <v>571.42857142857144</v>
      </c>
      <c r="U61" s="12">
        <f>MIN(((Totals!$B$1+1-D61)/365),N61)*T61</f>
        <v>1250.8806262230919</v>
      </c>
      <c r="V61" s="68" t="str">
        <f t="shared" ca="1" si="9"/>
        <v>N</v>
      </c>
    </row>
    <row r="62" spans="1:22" s="7" customFormat="1" x14ac:dyDescent="0.25">
      <c r="A62" s="21">
        <v>66</v>
      </c>
      <c r="B62" s="22" t="s">
        <v>77</v>
      </c>
      <c r="C62" s="22" t="s">
        <v>60</v>
      </c>
      <c r="D62" s="23">
        <v>41036</v>
      </c>
      <c r="E62" s="24">
        <f t="shared" ca="1" si="5"/>
        <v>2.5123287671232877</v>
      </c>
      <c r="F62" s="12">
        <v>3376</v>
      </c>
      <c r="G62" s="47">
        <f t="shared" si="6"/>
        <v>2338.7553816046966</v>
      </c>
      <c r="H62" s="12">
        <v>0</v>
      </c>
      <c r="I62" s="12">
        <v>0</v>
      </c>
      <c r="J62" s="12">
        <v>0</v>
      </c>
      <c r="K62" s="22" t="s">
        <v>38</v>
      </c>
      <c r="L62" s="22"/>
      <c r="M62" s="12">
        <v>0</v>
      </c>
      <c r="N62" s="22">
        <v>7</v>
      </c>
      <c r="O62" s="22" t="s">
        <v>1</v>
      </c>
      <c r="P62" s="22" t="s">
        <v>0</v>
      </c>
      <c r="Q62" s="12">
        <v>3376</v>
      </c>
      <c r="R62" s="12">
        <v>0</v>
      </c>
      <c r="S62" s="33">
        <f t="shared" si="7"/>
        <v>0</v>
      </c>
      <c r="T62" s="11">
        <f t="shared" si="8"/>
        <v>482.28571428571428</v>
      </c>
      <c r="U62" s="12">
        <f>MIN(((Totals!$B$1+1-D62)/365),N62)*T62</f>
        <v>1037.2446183953034</v>
      </c>
      <c r="V62" s="68" t="str">
        <f t="shared" ca="1" si="9"/>
        <v>N</v>
      </c>
    </row>
    <row r="63" spans="1:22" s="7" customFormat="1" x14ac:dyDescent="0.25">
      <c r="A63" s="21">
        <v>67</v>
      </c>
      <c r="B63" s="22" t="s">
        <v>77</v>
      </c>
      <c r="C63" s="22" t="s">
        <v>61</v>
      </c>
      <c r="D63" s="23">
        <v>41061</v>
      </c>
      <c r="E63" s="24">
        <f t="shared" ca="1" si="5"/>
        <v>2.4438356164383563</v>
      </c>
      <c r="F63" s="12">
        <v>977</v>
      </c>
      <c r="G63" s="47">
        <f t="shared" si="6"/>
        <v>686.38551859099812</v>
      </c>
      <c r="H63" s="12">
        <v>0</v>
      </c>
      <c r="I63" s="12">
        <v>0</v>
      </c>
      <c r="J63" s="12">
        <v>0</v>
      </c>
      <c r="K63" s="22" t="s">
        <v>38</v>
      </c>
      <c r="L63" s="22"/>
      <c r="M63" s="12">
        <v>0</v>
      </c>
      <c r="N63" s="22">
        <v>7</v>
      </c>
      <c r="O63" s="22" t="s">
        <v>1</v>
      </c>
      <c r="P63" s="22" t="s">
        <v>0</v>
      </c>
      <c r="Q63" s="12">
        <v>977</v>
      </c>
      <c r="R63" s="12">
        <v>0</v>
      </c>
      <c r="S63" s="33">
        <f t="shared" si="7"/>
        <v>0</v>
      </c>
      <c r="T63" s="11">
        <f t="shared" si="8"/>
        <v>139.57142857142858</v>
      </c>
      <c r="U63" s="12">
        <f>MIN(((Totals!$B$1+1-D63)/365),N63)*T63</f>
        <v>290.61448140900194</v>
      </c>
      <c r="V63" s="68" t="str">
        <f t="shared" ca="1" si="9"/>
        <v>N</v>
      </c>
    </row>
    <row r="64" spans="1:22" s="7" customFormat="1" x14ac:dyDescent="0.25">
      <c r="A64" s="21">
        <v>68</v>
      </c>
      <c r="B64" s="22" t="s">
        <v>77</v>
      </c>
      <c r="C64" s="22" t="s">
        <v>68</v>
      </c>
      <c r="D64" s="23">
        <v>41089</v>
      </c>
      <c r="E64" s="24">
        <f t="shared" ca="1" si="5"/>
        <v>2.3671232876712329</v>
      </c>
      <c r="F64" s="12">
        <v>5098</v>
      </c>
      <c r="G64" s="47">
        <f t="shared" si="6"/>
        <v>3637.4379647749511</v>
      </c>
      <c r="H64" s="12">
        <v>0</v>
      </c>
      <c r="I64" s="12">
        <v>0</v>
      </c>
      <c r="J64" s="12">
        <v>0</v>
      </c>
      <c r="K64" s="22" t="s">
        <v>38</v>
      </c>
      <c r="L64" s="22"/>
      <c r="M64" s="12">
        <v>0</v>
      </c>
      <c r="N64" s="22">
        <v>7</v>
      </c>
      <c r="O64" s="22" t="s">
        <v>1</v>
      </c>
      <c r="P64" s="22" t="s">
        <v>0</v>
      </c>
      <c r="Q64" s="12">
        <v>5098</v>
      </c>
      <c r="R64" s="12">
        <v>0</v>
      </c>
      <c r="S64" s="33">
        <f t="shared" si="7"/>
        <v>0</v>
      </c>
      <c r="T64" s="11">
        <f t="shared" si="8"/>
        <v>728.28571428571433</v>
      </c>
      <c r="U64" s="12">
        <f>MIN(((Totals!$B$1+1-D64)/365),N64)*T64</f>
        <v>1460.5620352250492</v>
      </c>
      <c r="V64" s="68" t="str">
        <f t="shared" ca="1" si="9"/>
        <v>N</v>
      </c>
    </row>
    <row r="65" spans="1:22" s="7" customFormat="1" x14ac:dyDescent="0.25">
      <c r="A65" s="21">
        <v>74</v>
      </c>
      <c r="B65" s="22" t="s">
        <v>77</v>
      </c>
      <c r="C65" s="22" t="s">
        <v>68</v>
      </c>
      <c r="D65" s="23">
        <v>41092</v>
      </c>
      <c r="E65" s="24">
        <f t="shared" ca="1" si="5"/>
        <v>2.3589041095890413</v>
      </c>
      <c r="F65" s="12">
        <v>699</v>
      </c>
      <c r="G65" s="47">
        <f t="shared" si="6"/>
        <v>499.55929549902152</v>
      </c>
      <c r="H65" s="12">
        <v>0</v>
      </c>
      <c r="I65" s="12">
        <v>0</v>
      </c>
      <c r="J65" s="12">
        <v>0</v>
      </c>
      <c r="K65" s="22" t="s">
        <v>38</v>
      </c>
      <c r="L65" s="22"/>
      <c r="M65" s="12">
        <v>0</v>
      </c>
      <c r="N65" s="22">
        <v>7</v>
      </c>
      <c r="O65" s="22" t="s">
        <v>84</v>
      </c>
      <c r="P65" s="22" t="s">
        <v>0</v>
      </c>
      <c r="Q65" s="12">
        <v>699</v>
      </c>
      <c r="R65" s="12">
        <v>0</v>
      </c>
      <c r="S65" s="33">
        <f t="shared" si="7"/>
        <v>0</v>
      </c>
      <c r="T65" s="11">
        <f t="shared" si="8"/>
        <v>99.857142857142861</v>
      </c>
      <c r="U65" s="12">
        <f>MIN(((Totals!$B$1+1-D65)/365),N65)*T65</f>
        <v>199.44070450097848</v>
      </c>
      <c r="V65" s="68" t="str">
        <f t="shared" ca="1" si="9"/>
        <v>N</v>
      </c>
    </row>
    <row r="66" spans="1:22" s="7" customFormat="1" x14ac:dyDescent="0.25">
      <c r="A66" s="21">
        <v>76</v>
      </c>
      <c r="B66" s="22" t="s">
        <v>77</v>
      </c>
      <c r="C66" s="22" t="s">
        <v>88</v>
      </c>
      <c r="D66" s="23">
        <v>41113</v>
      </c>
      <c r="E66" s="24">
        <f t="shared" ref="E66:E97" ca="1" si="10">(TODAY()-D66)/365</f>
        <v>2.3013698630136985</v>
      </c>
      <c r="F66" s="12">
        <v>13579</v>
      </c>
      <c r="G66" s="47">
        <f t="shared" ref="G66:G97" si="11">F66-U66</f>
        <v>9816.2086105675153</v>
      </c>
      <c r="H66" s="12">
        <v>1313</v>
      </c>
      <c r="I66" s="12">
        <v>1174</v>
      </c>
      <c r="J66" s="12">
        <v>0</v>
      </c>
      <c r="K66" s="22" t="s">
        <v>38</v>
      </c>
      <c r="L66" s="22"/>
      <c r="M66" s="12">
        <v>8579</v>
      </c>
      <c r="N66" s="22">
        <v>7</v>
      </c>
      <c r="O66" s="22" t="s">
        <v>84</v>
      </c>
      <c r="P66" s="22" t="s">
        <v>0</v>
      </c>
      <c r="Q66" s="12">
        <v>7145</v>
      </c>
      <c r="R66" s="12">
        <v>1838</v>
      </c>
      <c r="S66" s="33">
        <f t="shared" ref="S66:S97" si="12">F66-(Q66+R66)</f>
        <v>4596</v>
      </c>
      <c r="T66" s="11">
        <f t="shared" ref="T66:T94" si="13">F66/N66</f>
        <v>1939.8571428571429</v>
      </c>
      <c r="U66" s="12">
        <f>MIN(((Totals!$B$1+1-D66)/365),N66)*T66</f>
        <v>3762.7913894324856</v>
      </c>
      <c r="V66" s="68" t="str">
        <f t="shared" ref="V66:V94" ca="1" si="14">IF(E66&gt;=N66,"Y","N")</f>
        <v>N</v>
      </c>
    </row>
    <row r="67" spans="1:22" s="7" customFormat="1" x14ac:dyDescent="0.25">
      <c r="A67" s="21">
        <v>75</v>
      </c>
      <c r="B67" s="22" t="s">
        <v>77</v>
      </c>
      <c r="C67" s="22" t="s">
        <v>68</v>
      </c>
      <c r="D67" s="23">
        <v>41113</v>
      </c>
      <c r="E67" s="24">
        <f t="shared" ca="1" si="10"/>
        <v>2.3013698630136985</v>
      </c>
      <c r="F67" s="12">
        <v>779</v>
      </c>
      <c r="G67" s="47">
        <f t="shared" si="11"/>
        <v>563.13620352250484</v>
      </c>
      <c r="H67" s="12">
        <v>0</v>
      </c>
      <c r="I67" s="12">
        <v>0</v>
      </c>
      <c r="J67" s="12">
        <v>0</v>
      </c>
      <c r="K67" s="22" t="s">
        <v>38</v>
      </c>
      <c r="L67" s="22"/>
      <c r="M67" s="12">
        <v>0</v>
      </c>
      <c r="N67" s="22">
        <v>7</v>
      </c>
      <c r="O67" s="22" t="s">
        <v>84</v>
      </c>
      <c r="P67" s="22" t="s">
        <v>0</v>
      </c>
      <c r="Q67" s="12">
        <v>779</v>
      </c>
      <c r="R67" s="12">
        <v>0</v>
      </c>
      <c r="S67" s="33">
        <f t="shared" si="12"/>
        <v>0</v>
      </c>
      <c r="T67" s="11">
        <f t="shared" si="13"/>
        <v>111.28571428571429</v>
      </c>
      <c r="U67" s="12">
        <f>MIN(((Totals!$B$1+1-D67)/365),N67)*T67</f>
        <v>215.86379647749513</v>
      </c>
      <c r="V67" s="68" t="str">
        <f t="shared" ca="1" si="14"/>
        <v>N</v>
      </c>
    </row>
    <row r="68" spans="1:22" s="7" customFormat="1" x14ac:dyDescent="0.25">
      <c r="A68" s="21">
        <v>85</v>
      </c>
      <c r="B68" s="22" t="s">
        <v>77</v>
      </c>
      <c r="C68" s="22" t="s">
        <v>92</v>
      </c>
      <c r="D68" s="23">
        <v>41128</v>
      </c>
      <c r="E68" s="24">
        <f t="shared" ca="1" si="10"/>
        <v>2.2602739726027399</v>
      </c>
      <c r="F68" s="12">
        <v>2354</v>
      </c>
      <c r="G68" s="47">
        <f t="shared" si="11"/>
        <v>1460.1249315068494</v>
      </c>
      <c r="H68" s="12">
        <v>367</v>
      </c>
      <c r="I68" s="12">
        <v>389</v>
      </c>
      <c r="J68" s="12">
        <v>0</v>
      </c>
      <c r="K68" s="22"/>
      <c r="L68" s="22"/>
      <c r="M68" s="12">
        <v>2354</v>
      </c>
      <c r="N68" s="22">
        <v>5</v>
      </c>
      <c r="O68" s="22" t="s">
        <v>84</v>
      </c>
      <c r="P68" s="22" t="s">
        <v>0</v>
      </c>
      <c r="Q68" s="12">
        <v>824</v>
      </c>
      <c r="R68" s="12">
        <v>612</v>
      </c>
      <c r="S68" s="33">
        <f t="shared" si="12"/>
        <v>918</v>
      </c>
      <c r="T68" s="11">
        <f t="shared" si="13"/>
        <v>470.8</v>
      </c>
      <c r="U68" s="12">
        <f>MIN(((Totals!$B$1+1-D68)/365),N68)*T68</f>
        <v>893.87506849315071</v>
      </c>
      <c r="V68" s="68" t="str">
        <f t="shared" ca="1" si="14"/>
        <v>N</v>
      </c>
    </row>
    <row r="69" spans="1:22" s="7" customFormat="1" x14ac:dyDescent="0.25">
      <c r="A69" s="21">
        <v>77</v>
      </c>
      <c r="B69" s="22" t="s">
        <v>77</v>
      </c>
      <c r="C69" s="22" t="s">
        <v>14</v>
      </c>
      <c r="D69" s="23">
        <v>41173</v>
      </c>
      <c r="E69" s="24">
        <f t="shared" ca="1" si="10"/>
        <v>2.1369863013698631</v>
      </c>
      <c r="F69" s="12">
        <v>680</v>
      </c>
      <c r="G69" s="47">
        <f t="shared" si="11"/>
        <v>507.53816046966733</v>
      </c>
      <c r="H69" s="12">
        <v>0</v>
      </c>
      <c r="I69" s="12">
        <v>0</v>
      </c>
      <c r="J69" s="12">
        <v>0</v>
      </c>
      <c r="K69" s="22" t="s">
        <v>38</v>
      </c>
      <c r="L69" s="22"/>
      <c r="M69" s="12">
        <v>0</v>
      </c>
      <c r="N69" s="22">
        <v>7</v>
      </c>
      <c r="O69" s="22" t="s">
        <v>84</v>
      </c>
      <c r="P69" s="22" t="s">
        <v>0</v>
      </c>
      <c r="Q69" s="12">
        <v>680</v>
      </c>
      <c r="R69" s="12">
        <v>0</v>
      </c>
      <c r="S69" s="33">
        <f t="shared" si="12"/>
        <v>0</v>
      </c>
      <c r="T69" s="11">
        <f t="shared" si="13"/>
        <v>97.142857142857139</v>
      </c>
      <c r="U69" s="12">
        <f>MIN(((Totals!$B$1+1-D69)/365),N69)*T69</f>
        <v>172.46183953033267</v>
      </c>
      <c r="V69" s="68" t="str">
        <f t="shared" ca="1" si="14"/>
        <v>N</v>
      </c>
    </row>
    <row r="70" spans="1:22" s="7" customFormat="1" x14ac:dyDescent="0.25">
      <c r="A70" s="21">
        <v>78</v>
      </c>
      <c r="B70" s="22" t="s">
        <v>77</v>
      </c>
      <c r="C70" s="22" t="s">
        <v>83</v>
      </c>
      <c r="D70" s="23">
        <v>41236</v>
      </c>
      <c r="E70" s="24">
        <f t="shared" ca="1" si="10"/>
        <v>1.9643835616438357</v>
      </c>
      <c r="F70" s="12">
        <v>8539</v>
      </c>
      <c r="G70" s="47">
        <f t="shared" si="11"/>
        <v>6583.8864970645791</v>
      </c>
      <c r="H70" s="12">
        <v>90</v>
      </c>
      <c r="I70" s="12">
        <v>79</v>
      </c>
      <c r="J70" s="12">
        <v>0</v>
      </c>
      <c r="K70" s="22" t="s">
        <v>38</v>
      </c>
      <c r="L70" s="22"/>
      <c r="M70" s="12">
        <v>539</v>
      </c>
      <c r="N70" s="22">
        <v>7</v>
      </c>
      <c r="O70" s="22" t="s">
        <v>84</v>
      </c>
      <c r="P70" s="22" t="s">
        <v>0</v>
      </c>
      <c r="Q70" s="12">
        <v>8096</v>
      </c>
      <c r="R70" s="12">
        <v>127</v>
      </c>
      <c r="S70" s="33">
        <f t="shared" si="12"/>
        <v>316</v>
      </c>
      <c r="T70" s="11">
        <f t="shared" si="13"/>
        <v>1219.8571428571429</v>
      </c>
      <c r="U70" s="12">
        <f>MIN(((Totals!$B$1+1-D70)/365),N70)*T70</f>
        <v>1955.1135029354207</v>
      </c>
      <c r="V70" s="68" t="str">
        <f t="shared" ca="1" si="14"/>
        <v>N</v>
      </c>
    </row>
    <row r="71" spans="1:22" s="7" customFormat="1" x14ac:dyDescent="0.25">
      <c r="A71" s="21">
        <v>79</v>
      </c>
      <c r="B71" s="22" t="s">
        <v>77</v>
      </c>
      <c r="C71" s="22" t="s">
        <v>20</v>
      </c>
      <c r="D71" s="23">
        <v>41236</v>
      </c>
      <c r="E71" s="24">
        <f t="shared" ca="1" si="10"/>
        <v>1.9643835616438357</v>
      </c>
      <c r="F71" s="12">
        <v>749</v>
      </c>
      <c r="G71" s="47">
        <f t="shared" si="11"/>
        <v>508.90958904109584</v>
      </c>
      <c r="H71" s="12">
        <v>0</v>
      </c>
      <c r="I71" s="12">
        <v>0</v>
      </c>
      <c r="J71" s="12">
        <v>0</v>
      </c>
      <c r="K71" s="22" t="s">
        <v>38</v>
      </c>
      <c r="L71" s="22"/>
      <c r="M71" s="12">
        <v>0</v>
      </c>
      <c r="N71" s="22">
        <v>5</v>
      </c>
      <c r="O71" s="22" t="s">
        <v>84</v>
      </c>
      <c r="P71" s="22" t="s">
        <v>0</v>
      </c>
      <c r="Q71" s="12">
        <v>749</v>
      </c>
      <c r="R71" s="12">
        <v>0</v>
      </c>
      <c r="S71" s="33">
        <f t="shared" si="12"/>
        <v>0</v>
      </c>
      <c r="T71" s="11">
        <f t="shared" si="13"/>
        <v>149.80000000000001</v>
      </c>
      <c r="U71" s="12">
        <f>MIN(((Totals!$B$1+1-D71)/365),N71)*T71</f>
        <v>240.09041095890413</v>
      </c>
      <c r="V71" s="68" t="str">
        <f t="shared" ca="1" si="14"/>
        <v>N</v>
      </c>
    </row>
    <row r="72" spans="1:22" s="7" customFormat="1" x14ac:dyDescent="0.25">
      <c r="A72" s="21">
        <v>80</v>
      </c>
      <c r="B72" s="22" t="s">
        <v>77</v>
      </c>
      <c r="C72" s="22" t="s">
        <v>80</v>
      </c>
      <c r="D72" s="23">
        <v>41264</v>
      </c>
      <c r="E72" s="24">
        <f t="shared" ca="1" si="10"/>
        <v>1.8876712328767122</v>
      </c>
      <c r="F72" s="12">
        <v>5022</v>
      </c>
      <c r="G72" s="47">
        <f t="shared" si="11"/>
        <v>3927.1843444227006</v>
      </c>
      <c r="H72" s="12">
        <v>0</v>
      </c>
      <c r="I72" s="12">
        <v>0</v>
      </c>
      <c r="J72" s="12">
        <v>0</v>
      </c>
      <c r="K72" s="22" t="s">
        <v>38</v>
      </c>
      <c r="L72" s="22"/>
      <c r="M72" s="12">
        <v>0</v>
      </c>
      <c r="N72" s="22">
        <v>7</v>
      </c>
      <c r="O72" s="22" t="s">
        <v>84</v>
      </c>
      <c r="P72" s="22" t="s">
        <v>0</v>
      </c>
      <c r="Q72" s="12">
        <v>5022</v>
      </c>
      <c r="R72" s="12">
        <v>0</v>
      </c>
      <c r="S72" s="33">
        <f t="shared" si="12"/>
        <v>0</v>
      </c>
      <c r="T72" s="11">
        <f t="shared" si="13"/>
        <v>717.42857142857144</v>
      </c>
      <c r="U72" s="12">
        <f>MIN(((Totals!$B$1+1-D72)/365),N72)*T72</f>
        <v>1094.8156555772994</v>
      </c>
      <c r="V72" s="68" t="str">
        <f t="shared" ca="1" si="14"/>
        <v>N</v>
      </c>
    </row>
    <row r="73" spans="1:22" s="7" customFormat="1" x14ac:dyDescent="0.25">
      <c r="A73" s="21">
        <v>81</v>
      </c>
      <c r="B73" s="22" t="s">
        <v>77</v>
      </c>
      <c r="C73" s="22" t="s">
        <v>89</v>
      </c>
      <c r="D73" s="23">
        <v>41277</v>
      </c>
      <c r="E73" s="24">
        <f t="shared" ca="1" si="10"/>
        <v>1.8520547945205479</v>
      </c>
      <c r="F73" s="12">
        <v>5100</v>
      </c>
      <c r="G73" s="47">
        <f t="shared" si="11"/>
        <v>3579.7808219178082</v>
      </c>
      <c r="H73" s="12">
        <v>1040</v>
      </c>
      <c r="I73" s="12">
        <v>950</v>
      </c>
      <c r="J73" s="12">
        <v>0</v>
      </c>
      <c r="K73" s="22"/>
      <c r="L73" s="22"/>
      <c r="M73" s="12">
        <v>5100</v>
      </c>
      <c r="N73" s="22">
        <v>5</v>
      </c>
      <c r="O73" s="22" t="s">
        <v>84</v>
      </c>
      <c r="P73" s="22" t="s">
        <v>0</v>
      </c>
      <c r="Q73" s="12">
        <v>765</v>
      </c>
      <c r="R73" s="12">
        <v>1734</v>
      </c>
      <c r="S73" s="33">
        <f t="shared" si="12"/>
        <v>2601</v>
      </c>
      <c r="T73" s="11">
        <f t="shared" si="13"/>
        <v>1020</v>
      </c>
      <c r="U73" s="12">
        <f>MIN(((Totals!$B$1+1-D73)/365),N73)*T73</f>
        <v>1520.2191780821918</v>
      </c>
      <c r="V73" s="68" t="str">
        <f t="shared" ca="1" si="14"/>
        <v>N</v>
      </c>
    </row>
    <row r="74" spans="1:22" s="7" customFormat="1" x14ac:dyDescent="0.25">
      <c r="A74" s="21">
        <v>88</v>
      </c>
      <c r="B74" s="22" t="s">
        <v>77</v>
      </c>
      <c r="C74" s="22" t="s">
        <v>20</v>
      </c>
      <c r="D74" s="23">
        <v>41295</v>
      </c>
      <c r="E74" s="24">
        <f t="shared" ca="1" si="10"/>
        <v>1.8027397260273972</v>
      </c>
      <c r="F74" s="12">
        <v>851</v>
      </c>
      <c r="G74" s="47">
        <f t="shared" si="11"/>
        <v>605.72547945205474</v>
      </c>
      <c r="H74" s="12">
        <v>0</v>
      </c>
      <c r="I74" s="12">
        <v>0</v>
      </c>
      <c r="J74" s="12">
        <v>0</v>
      </c>
      <c r="K74" s="22" t="s">
        <v>38</v>
      </c>
      <c r="L74" s="22"/>
      <c r="M74" s="12">
        <v>0</v>
      </c>
      <c r="N74" s="22">
        <v>5</v>
      </c>
      <c r="O74" s="22" t="s">
        <v>84</v>
      </c>
      <c r="P74" s="22" t="s">
        <v>0</v>
      </c>
      <c r="Q74" s="12">
        <v>851</v>
      </c>
      <c r="R74" s="12">
        <v>0</v>
      </c>
      <c r="S74" s="33">
        <f t="shared" si="12"/>
        <v>0</v>
      </c>
      <c r="T74" s="11">
        <f t="shared" si="13"/>
        <v>170.2</v>
      </c>
      <c r="U74" s="12">
        <f>MIN(((Totals!$B$1+1-D74)/365),N74)*T74</f>
        <v>245.2745205479452</v>
      </c>
      <c r="V74" s="68" t="str">
        <f t="shared" ca="1" si="14"/>
        <v>N</v>
      </c>
    </row>
    <row r="75" spans="1:22" s="7" customFormat="1" x14ac:dyDescent="0.25">
      <c r="A75" s="21">
        <v>89</v>
      </c>
      <c r="B75" s="22" t="s">
        <v>77</v>
      </c>
      <c r="C75" s="22" t="s">
        <v>17</v>
      </c>
      <c r="D75" s="23">
        <v>41295</v>
      </c>
      <c r="E75" s="24">
        <f t="shared" ca="1" si="10"/>
        <v>1.8027397260273972</v>
      </c>
      <c r="F75" s="12">
        <v>661</v>
      </c>
      <c r="G75" s="47">
        <f t="shared" si="11"/>
        <v>524.91937377690806</v>
      </c>
      <c r="H75" s="12">
        <v>0</v>
      </c>
      <c r="I75" s="12">
        <v>0</v>
      </c>
      <c r="J75" s="12">
        <v>0</v>
      </c>
      <c r="K75" s="22" t="s">
        <v>38</v>
      </c>
      <c r="L75" s="22"/>
      <c r="M75" s="12">
        <v>0</v>
      </c>
      <c r="N75" s="22">
        <v>7</v>
      </c>
      <c r="O75" s="22" t="s">
        <v>84</v>
      </c>
      <c r="P75" s="22" t="s">
        <v>0</v>
      </c>
      <c r="Q75" s="12">
        <v>661</v>
      </c>
      <c r="R75" s="12">
        <v>0</v>
      </c>
      <c r="S75" s="33">
        <f t="shared" si="12"/>
        <v>0</v>
      </c>
      <c r="T75" s="11">
        <f t="shared" si="13"/>
        <v>94.428571428571431</v>
      </c>
      <c r="U75" s="12">
        <f>MIN(((Totals!$B$1+1-D75)/365),N75)*T75</f>
        <v>136.080626223092</v>
      </c>
      <c r="V75" s="68" t="str">
        <f t="shared" ca="1" si="14"/>
        <v>N</v>
      </c>
    </row>
    <row r="76" spans="1:22" s="7" customFormat="1" x14ac:dyDescent="0.25">
      <c r="A76" s="21">
        <v>83</v>
      </c>
      <c r="B76" s="22" t="s">
        <v>77</v>
      </c>
      <c r="C76" s="22" t="s">
        <v>71</v>
      </c>
      <c r="D76" s="23">
        <v>41383</v>
      </c>
      <c r="E76" s="24">
        <f t="shared" ca="1" si="10"/>
        <v>1.5616438356164384</v>
      </c>
      <c r="F76" s="12">
        <v>10199</v>
      </c>
      <c r="G76" s="47">
        <f t="shared" si="11"/>
        <v>7751.24</v>
      </c>
      <c r="H76" s="12">
        <v>729</v>
      </c>
      <c r="I76" s="12">
        <v>646</v>
      </c>
      <c r="J76" s="12">
        <v>0</v>
      </c>
      <c r="K76" s="22" t="s">
        <v>38</v>
      </c>
      <c r="L76" s="22"/>
      <c r="M76" s="12">
        <v>3199</v>
      </c>
      <c r="N76" s="22">
        <v>5</v>
      </c>
      <c r="O76" s="22" t="s">
        <v>84</v>
      </c>
      <c r="P76" s="22" t="s">
        <v>0</v>
      </c>
      <c r="Q76" s="12">
        <v>7160</v>
      </c>
      <c r="R76" s="12">
        <v>1216</v>
      </c>
      <c r="S76" s="33">
        <f t="shared" si="12"/>
        <v>1823</v>
      </c>
      <c r="T76" s="11">
        <f t="shared" si="13"/>
        <v>2039.8</v>
      </c>
      <c r="U76" s="12">
        <f>MIN(((Totals!$B$1+1-D76)/365),N76)*T76</f>
        <v>2447.7599999999998</v>
      </c>
      <c r="V76" s="68" t="str">
        <f t="shared" ca="1" si="14"/>
        <v>N</v>
      </c>
    </row>
    <row r="77" spans="1:22" s="7" customFormat="1" x14ac:dyDescent="0.25">
      <c r="A77" s="21">
        <v>84</v>
      </c>
      <c r="B77" s="22" t="s">
        <v>24</v>
      </c>
      <c r="C77" s="22" t="s">
        <v>76</v>
      </c>
      <c r="D77" s="23">
        <v>41394</v>
      </c>
      <c r="E77" s="24">
        <f t="shared" ca="1" si="10"/>
        <v>1.5315068493150685</v>
      </c>
      <c r="F77" s="12">
        <v>14502</v>
      </c>
      <c r="G77" s="47">
        <f t="shared" si="11"/>
        <v>11108.929315068493</v>
      </c>
      <c r="H77" s="12">
        <v>3306</v>
      </c>
      <c r="I77" s="12">
        <v>2932</v>
      </c>
      <c r="J77" s="12">
        <v>0</v>
      </c>
      <c r="K77" s="22"/>
      <c r="L77" s="22"/>
      <c r="M77" s="12">
        <v>14502</v>
      </c>
      <c r="N77" s="22">
        <v>5</v>
      </c>
      <c r="O77" s="22" t="s">
        <v>84</v>
      </c>
      <c r="P77" s="22" t="s">
        <v>0</v>
      </c>
      <c r="Q77" s="12">
        <v>725</v>
      </c>
      <c r="R77" s="12">
        <v>5511</v>
      </c>
      <c r="S77" s="33">
        <f t="shared" si="12"/>
        <v>8266</v>
      </c>
      <c r="T77" s="11">
        <f t="shared" si="13"/>
        <v>2900.4</v>
      </c>
      <c r="U77" s="12">
        <f>MIN(((Totals!$B$1+1-D77)/365),N77)*T77</f>
        <v>3393.070684931507</v>
      </c>
      <c r="V77" s="68" t="str">
        <f t="shared" ca="1" si="14"/>
        <v>N</v>
      </c>
    </row>
    <row r="78" spans="1:22" s="7" customFormat="1" x14ac:dyDescent="0.25">
      <c r="A78" s="21">
        <v>87</v>
      </c>
      <c r="B78" s="22" t="s">
        <v>77</v>
      </c>
      <c r="C78" s="22" t="s">
        <v>70</v>
      </c>
      <c r="D78" s="23">
        <v>41443</v>
      </c>
      <c r="E78" s="24">
        <f t="shared" ca="1" si="10"/>
        <v>1.3972602739726028</v>
      </c>
      <c r="F78" s="12">
        <v>4240</v>
      </c>
      <c r="G78" s="47">
        <f t="shared" si="11"/>
        <v>3612.7123287671234</v>
      </c>
      <c r="H78" s="12">
        <v>0</v>
      </c>
      <c r="I78" s="12">
        <v>0</v>
      </c>
      <c r="J78" s="12">
        <v>0</v>
      </c>
      <c r="K78" s="22" t="s">
        <v>38</v>
      </c>
      <c r="L78" s="22"/>
      <c r="M78" s="12">
        <v>0</v>
      </c>
      <c r="N78" s="22">
        <v>7</v>
      </c>
      <c r="O78" s="22" t="s">
        <v>84</v>
      </c>
      <c r="P78" s="22" t="s">
        <v>0</v>
      </c>
      <c r="Q78" s="12">
        <v>4240</v>
      </c>
      <c r="R78" s="12">
        <v>0</v>
      </c>
      <c r="S78" s="33">
        <f t="shared" si="12"/>
        <v>0</v>
      </c>
      <c r="T78" s="11">
        <f t="shared" si="13"/>
        <v>605.71428571428567</v>
      </c>
      <c r="U78" s="12">
        <f>MIN(((Totals!$B$1+1-D78)/365),N78)*T78</f>
        <v>627.28767123287662</v>
      </c>
      <c r="V78" s="68" t="str">
        <f t="shared" ca="1" si="14"/>
        <v>N</v>
      </c>
    </row>
    <row r="79" spans="1:22" s="7" customFormat="1" x14ac:dyDescent="0.25">
      <c r="A79" s="21">
        <v>86</v>
      </c>
      <c r="B79" s="22" t="s">
        <v>77</v>
      </c>
      <c r="C79" s="22" t="s">
        <v>18</v>
      </c>
      <c r="D79" s="23">
        <v>41449</v>
      </c>
      <c r="E79" s="24">
        <f t="shared" ca="1" si="10"/>
        <v>1.3808219178082193</v>
      </c>
      <c r="F79" s="12">
        <v>805</v>
      </c>
      <c r="G79" s="47">
        <f t="shared" si="11"/>
        <v>640.91232876712331</v>
      </c>
      <c r="H79" s="12">
        <v>0</v>
      </c>
      <c r="I79" s="12">
        <v>0</v>
      </c>
      <c r="J79" s="12">
        <v>0</v>
      </c>
      <c r="K79" s="22" t="s">
        <v>38</v>
      </c>
      <c r="L79" s="22"/>
      <c r="M79" s="12">
        <v>0</v>
      </c>
      <c r="N79" s="22">
        <v>5</v>
      </c>
      <c r="O79" s="22" t="s">
        <v>84</v>
      </c>
      <c r="P79" s="22" t="s">
        <v>0</v>
      </c>
      <c r="Q79" s="12">
        <v>805</v>
      </c>
      <c r="R79" s="12">
        <v>0</v>
      </c>
      <c r="S79" s="33">
        <f t="shared" si="12"/>
        <v>0</v>
      </c>
      <c r="T79" s="11">
        <f t="shared" si="13"/>
        <v>161</v>
      </c>
      <c r="U79" s="12">
        <f>MIN(((Totals!$B$1+1-D79)/365),N79)*T79</f>
        <v>164.08767123287672</v>
      </c>
      <c r="V79" s="68" t="str">
        <f t="shared" ca="1" si="14"/>
        <v>N</v>
      </c>
    </row>
    <row r="80" spans="1:22" s="7" customFormat="1" x14ac:dyDescent="0.25">
      <c r="A80" s="21">
        <v>99</v>
      </c>
      <c r="B80" s="22" t="s">
        <v>24</v>
      </c>
      <c r="C80" s="22" t="s">
        <v>21</v>
      </c>
      <c r="D80" s="23">
        <v>41456</v>
      </c>
      <c r="E80" s="24">
        <f t="shared" ca="1" si="10"/>
        <v>1.3616438356164384</v>
      </c>
      <c r="F80" s="12">
        <v>3164</v>
      </c>
      <c r="G80" s="47">
        <f t="shared" si="11"/>
        <v>2531.1999999999998</v>
      </c>
      <c r="H80" s="12">
        <v>1012</v>
      </c>
      <c r="I80" s="12">
        <v>806</v>
      </c>
      <c r="J80" s="12">
        <v>0</v>
      </c>
      <c r="K80" s="22"/>
      <c r="L80" s="22"/>
      <c r="M80" s="12">
        <v>3164</v>
      </c>
      <c r="N80" s="22">
        <v>5</v>
      </c>
      <c r="O80" s="22" t="s">
        <v>1</v>
      </c>
      <c r="P80" s="22" t="s">
        <v>0</v>
      </c>
      <c r="Q80" s="12">
        <v>0</v>
      </c>
      <c r="R80" s="12">
        <v>633</v>
      </c>
      <c r="S80" s="33">
        <f t="shared" si="12"/>
        <v>2531</v>
      </c>
      <c r="T80" s="11">
        <f t="shared" si="13"/>
        <v>632.79999999999995</v>
      </c>
      <c r="U80" s="12">
        <f>MIN(((Totals!$B$1+1-D80)/365),N80)*T80</f>
        <v>632.79999999999995</v>
      </c>
      <c r="V80" s="68" t="str">
        <f t="shared" ca="1" si="14"/>
        <v>N</v>
      </c>
    </row>
    <row r="81" spans="1:22" s="7" customFormat="1" x14ac:dyDescent="0.25">
      <c r="A81" s="21">
        <v>103</v>
      </c>
      <c r="B81" s="22" t="s">
        <v>2</v>
      </c>
      <c r="C81" s="22" t="s">
        <v>42</v>
      </c>
      <c r="D81" s="23">
        <v>41456</v>
      </c>
      <c r="E81" s="24">
        <f t="shared" ca="1" si="10"/>
        <v>1.3616438356164384</v>
      </c>
      <c r="F81" s="12">
        <v>3000</v>
      </c>
      <c r="G81" s="47">
        <f t="shared" si="11"/>
        <v>2400</v>
      </c>
      <c r="H81" s="12">
        <v>960</v>
      </c>
      <c r="I81" s="12">
        <v>765</v>
      </c>
      <c r="J81" s="12">
        <v>0</v>
      </c>
      <c r="K81" s="22"/>
      <c r="L81" s="22"/>
      <c r="M81" s="12">
        <v>3000</v>
      </c>
      <c r="N81" s="22">
        <v>5</v>
      </c>
      <c r="O81" s="22" t="s">
        <v>1</v>
      </c>
      <c r="P81" s="22" t="s">
        <v>0</v>
      </c>
      <c r="Q81" s="12">
        <v>0</v>
      </c>
      <c r="R81" s="12">
        <v>600</v>
      </c>
      <c r="S81" s="33">
        <f t="shared" si="12"/>
        <v>2400</v>
      </c>
      <c r="T81" s="11">
        <f t="shared" si="13"/>
        <v>600</v>
      </c>
      <c r="U81" s="12">
        <f>MIN(((Totals!$B$1+1-D81)/365),N81)*T81</f>
        <v>600</v>
      </c>
      <c r="V81" s="68" t="str">
        <f t="shared" ca="1" si="14"/>
        <v>N</v>
      </c>
    </row>
    <row r="82" spans="1:22" s="7" customFormat="1" x14ac:dyDescent="0.25">
      <c r="A82" s="21">
        <v>101</v>
      </c>
      <c r="B82" s="22" t="s">
        <v>2</v>
      </c>
      <c r="C82" s="22" t="s">
        <v>28</v>
      </c>
      <c r="D82" s="23">
        <v>41496</v>
      </c>
      <c r="E82" s="24">
        <f t="shared" ca="1" si="10"/>
        <v>1.252054794520548</v>
      </c>
      <c r="F82" s="12">
        <v>32231</v>
      </c>
      <c r="G82" s="47">
        <f t="shared" si="11"/>
        <v>26491.232876712329</v>
      </c>
      <c r="H82" s="12">
        <v>8289</v>
      </c>
      <c r="I82" s="12">
        <v>6605</v>
      </c>
      <c r="J82" s="12">
        <v>0</v>
      </c>
      <c r="K82" s="22" t="s">
        <v>38</v>
      </c>
      <c r="L82" s="22"/>
      <c r="M82" s="12"/>
      <c r="N82" s="22">
        <v>5</v>
      </c>
      <c r="O82" s="22" t="s">
        <v>1</v>
      </c>
      <c r="P82" s="22" t="s">
        <v>0</v>
      </c>
      <c r="Q82" s="12">
        <v>0</v>
      </c>
      <c r="R82" s="12">
        <v>6330</v>
      </c>
      <c r="S82" s="33">
        <f t="shared" si="12"/>
        <v>25901</v>
      </c>
      <c r="T82" s="11">
        <f t="shared" si="13"/>
        <v>6446.2</v>
      </c>
      <c r="U82" s="12">
        <f>MIN(((Totals!$B$1+1-D82)/365),N82)*T82</f>
        <v>5739.767123287671</v>
      </c>
      <c r="V82" s="68" t="str">
        <f t="shared" ca="1" si="14"/>
        <v>N</v>
      </c>
    </row>
    <row r="83" spans="1:22" s="7" customFormat="1" x14ac:dyDescent="0.25">
      <c r="A83" s="21">
        <v>101</v>
      </c>
      <c r="B83" s="22" t="s">
        <v>2</v>
      </c>
      <c r="C83" s="22" t="s">
        <v>28</v>
      </c>
      <c r="D83" s="23">
        <v>41496</v>
      </c>
      <c r="E83" s="24">
        <f t="shared" ca="1" si="10"/>
        <v>1.252054794520548</v>
      </c>
      <c r="F83" s="12"/>
      <c r="G83" s="47">
        <f t="shared" si="11"/>
        <v>0</v>
      </c>
      <c r="H83" s="12">
        <v>8289</v>
      </c>
      <c r="I83" s="12">
        <v>6605</v>
      </c>
      <c r="J83" s="12">
        <v>0</v>
      </c>
      <c r="K83" s="22" t="s">
        <v>38</v>
      </c>
      <c r="L83" s="22"/>
      <c r="M83" s="12">
        <v>25901</v>
      </c>
      <c r="N83" s="22">
        <v>5</v>
      </c>
      <c r="O83" s="22" t="s">
        <v>1</v>
      </c>
      <c r="P83" s="22" t="s">
        <v>0</v>
      </c>
      <c r="Q83" s="12">
        <v>0</v>
      </c>
      <c r="R83" s="12">
        <v>5180</v>
      </c>
      <c r="S83" s="33">
        <f t="shared" si="12"/>
        <v>-5180</v>
      </c>
      <c r="T83" s="11">
        <f t="shared" si="13"/>
        <v>0</v>
      </c>
      <c r="U83" s="12">
        <f>MIN(((Totals!$B$1+1-D83)/365),N83)*T83</f>
        <v>0</v>
      </c>
      <c r="V83" s="68" t="str">
        <f t="shared" ca="1" si="14"/>
        <v>N</v>
      </c>
    </row>
    <row r="84" spans="1:22" s="7" customFormat="1" x14ac:dyDescent="0.25">
      <c r="A84" s="21">
        <v>90</v>
      </c>
      <c r="B84" s="22" t="s">
        <v>2</v>
      </c>
      <c r="C84" s="22" t="s">
        <v>25</v>
      </c>
      <c r="D84" s="23">
        <v>41516</v>
      </c>
      <c r="E84" s="24">
        <f t="shared" ca="1" si="10"/>
        <v>1.1972602739726028</v>
      </c>
      <c r="F84" s="12">
        <v>5936</v>
      </c>
      <c r="G84" s="47">
        <f t="shared" si="11"/>
        <v>5229.7205479452059</v>
      </c>
      <c r="H84" s="12">
        <v>0</v>
      </c>
      <c r="I84" s="12">
        <v>0</v>
      </c>
      <c r="J84" s="12">
        <v>0</v>
      </c>
      <c r="K84" s="22" t="s">
        <v>38</v>
      </c>
      <c r="L84" s="22"/>
      <c r="M84" s="12">
        <v>0</v>
      </c>
      <c r="N84" s="22">
        <v>7</v>
      </c>
      <c r="O84" s="22" t="s">
        <v>1</v>
      </c>
      <c r="P84" s="22" t="s">
        <v>0</v>
      </c>
      <c r="Q84" s="12">
        <v>0</v>
      </c>
      <c r="R84" s="12">
        <v>5936</v>
      </c>
      <c r="S84" s="33">
        <f t="shared" si="12"/>
        <v>0</v>
      </c>
      <c r="T84" s="11">
        <f t="shared" si="13"/>
        <v>848</v>
      </c>
      <c r="U84" s="12">
        <f>(Totals!$B$1-D84)/365*T84</f>
        <v>706.27945205479455</v>
      </c>
      <c r="V84" s="68" t="str">
        <f t="shared" ca="1" si="14"/>
        <v>N</v>
      </c>
    </row>
    <row r="85" spans="1:22" s="7" customFormat="1" x14ac:dyDescent="0.25">
      <c r="A85" s="21">
        <v>91</v>
      </c>
      <c r="B85" s="22" t="s">
        <v>2</v>
      </c>
      <c r="C85" s="22" t="s">
        <v>39</v>
      </c>
      <c r="D85" s="23">
        <v>41523</v>
      </c>
      <c r="E85" s="24">
        <f t="shared" ca="1" si="10"/>
        <v>1.178082191780822</v>
      </c>
      <c r="F85" s="12">
        <v>1213</v>
      </c>
      <c r="G85" s="47">
        <f t="shared" si="11"/>
        <v>1071.9976516634051</v>
      </c>
      <c r="H85" s="12">
        <v>0</v>
      </c>
      <c r="I85" s="12">
        <v>0</v>
      </c>
      <c r="J85" s="12">
        <v>0</v>
      </c>
      <c r="K85" s="22" t="s">
        <v>38</v>
      </c>
      <c r="L85" s="22"/>
      <c r="M85" s="12">
        <v>0</v>
      </c>
      <c r="N85" s="22">
        <v>7</v>
      </c>
      <c r="O85" s="22" t="s">
        <v>1</v>
      </c>
      <c r="P85" s="22" t="s">
        <v>0</v>
      </c>
      <c r="Q85" s="12">
        <v>0</v>
      </c>
      <c r="R85" s="12">
        <v>1213</v>
      </c>
      <c r="S85" s="33">
        <f t="shared" si="12"/>
        <v>0</v>
      </c>
      <c r="T85" s="11">
        <f t="shared" si="13"/>
        <v>173.28571428571428</v>
      </c>
      <c r="U85" s="12">
        <f>(Totals!$B$1-D85)/365*T85</f>
        <v>141.00234833659491</v>
      </c>
      <c r="V85" s="68" t="str">
        <f t="shared" ca="1" si="14"/>
        <v>N</v>
      </c>
    </row>
    <row r="86" spans="1:22" s="7" customFormat="1" x14ac:dyDescent="0.25">
      <c r="A86" s="21">
        <v>102</v>
      </c>
      <c r="B86" s="22" t="s">
        <v>2</v>
      </c>
      <c r="C86" s="22" t="s">
        <v>41</v>
      </c>
      <c r="D86" s="23">
        <v>41529</v>
      </c>
      <c r="E86" s="24">
        <f t="shared" ca="1" si="10"/>
        <v>1.1616438356164382</v>
      </c>
      <c r="F86" s="12">
        <v>3000</v>
      </c>
      <c r="G86" s="47">
        <f t="shared" si="11"/>
        <v>2520</v>
      </c>
      <c r="H86" s="12">
        <v>960</v>
      </c>
      <c r="I86" s="12">
        <v>765</v>
      </c>
      <c r="J86" s="12">
        <v>0</v>
      </c>
      <c r="K86" s="22"/>
      <c r="L86" s="22"/>
      <c r="M86" s="12">
        <v>3000</v>
      </c>
      <c r="N86" s="22">
        <v>5</v>
      </c>
      <c r="O86" s="22" t="s">
        <v>1</v>
      </c>
      <c r="P86" s="22" t="s">
        <v>0</v>
      </c>
      <c r="Q86" s="12">
        <v>0</v>
      </c>
      <c r="R86" s="12">
        <v>600</v>
      </c>
      <c r="S86" s="33">
        <f t="shared" si="12"/>
        <v>2400</v>
      </c>
      <c r="T86" s="11">
        <f t="shared" si="13"/>
        <v>600</v>
      </c>
      <c r="U86" s="12">
        <f>MIN(((Totals!$B$1+1-D86)/365),N86)*T86</f>
        <v>480</v>
      </c>
      <c r="V86" s="68" t="str">
        <f t="shared" ca="1" si="14"/>
        <v>N</v>
      </c>
    </row>
    <row r="87" spans="1:22" s="7" customFormat="1" x14ac:dyDescent="0.25">
      <c r="A87" s="21">
        <v>92</v>
      </c>
      <c r="B87" s="22" t="s">
        <v>2</v>
      </c>
      <c r="C87" s="22" t="s">
        <v>85</v>
      </c>
      <c r="D87" s="23">
        <v>41666</v>
      </c>
      <c r="E87" s="24">
        <f t="shared" ca="1" si="10"/>
        <v>0.78630136986301369</v>
      </c>
      <c r="F87" s="12">
        <v>2250</v>
      </c>
      <c r="G87" s="47">
        <f t="shared" si="11"/>
        <v>2113.5029354207436</v>
      </c>
      <c r="H87" s="12">
        <v>0</v>
      </c>
      <c r="I87" s="12">
        <v>0</v>
      </c>
      <c r="J87" s="12">
        <v>0</v>
      </c>
      <c r="K87" s="22" t="s">
        <v>38</v>
      </c>
      <c r="L87" s="22"/>
      <c r="M87" s="12">
        <v>0</v>
      </c>
      <c r="N87" s="22">
        <v>7</v>
      </c>
      <c r="O87" s="22" t="s">
        <v>1</v>
      </c>
      <c r="P87" s="22" t="s">
        <v>0</v>
      </c>
      <c r="Q87" s="12">
        <v>0</v>
      </c>
      <c r="R87" s="12">
        <v>2250</v>
      </c>
      <c r="S87" s="33">
        <f t="shared" si="12"/>
        <v>0</v>
      </c>
      <c r="T87" s="11">
        <f t="shared" si="13"/>
        <v>321.42857142857144</v>
      </c>
      <c r="U87" s="12">
        <f>MIN(((Totals!$B$1+1-D87)/365),N87)*T87</f>
        <v>136.49706457925635</v>
      </c>
      <c r="V87" s="68" t="str">
        <f t="shared" ca="1" si="14"/>
        <v>N</v>
      </c>
    </row>
    <row r="88" spans="1:22" s="7" customFormat="1" x14ac:dyDescent="0.25">
      <c r="A88" s="21">
        <v>93</v>
      </c>
      <c r="B88" s="22" t="s">
        <v>2</v>
      </c>
      <c r="C88" s="22" t="s">
        <v>36</v>
      </c>
      <c r="D88" s="23">
        <v>41667</v>
      </c>
      <c r="E88" s="24">
        <f t="shared" ca="1" si="10"/>
        <v>0.78356164383561644</v>
      </c>
      <c r="F88" s="12">
        <v>1215</v>
      </c>
      <c r="G88" s="47">
        <f t="shared" si="11"/>
        <v>1141.7671232876712</v>
      </c>
      <c r="H88" s="12">
        <v>0</v>
      </c>
      <c r="I88" s="12">
        <v>0</v>
      </c>
      <c r="J88" s="12">
        <v>0</v>
      </c>
      <c r="K88" s="22" t="s">
        <v>38</v>
      </c>
      <c r="L88" s="22"/>
      <c r="M88" s="12">
        <v>0</v>
      </c>
      <c r="N88" s="22">
        <v>7</v>
      </c>
      <c r="O88" s="22" t="s">
        <v>1</v>
      </c>
      <c r="P88" s="22" t="s">
        <v>0</v>
      </c>
      <c r="Q88" s="12">
        <v>0</v>
      </c>
      <c r="R88" s="12">
        <v>1215</v>
      </c>
      <c r="S88" s="33">
        <f t="shared" si="12"/>
        <v>0</v>
      </c>
      <c r="T88" s="11">
        <f t="shared" si="13"/>
        <v>173.57142857142858</v>
      </c>
      <c r="U88" s="12">
        <f>MIN(((Totals!$B$1+1-D88)/365),N88)*T88</f>
        <v>73.232876712328775</v>
      </c>
      <c r="V88" s="68" t="str">
        <f t="shared" ca="1" si="14"/>
        <v>N</v>
      </c>
    </row>
    <row r="89" spans="1:22" s="7" customFormat="1" x14ac:dyDescent="0.25">
      <c r="A89" s="21">
        <v>94</v>
      </c>
      <c r="B89" s="22" t="s">
        <v>2</v>
      </c>
      <c r="C89" s="22" t="s">
        <v>26</v>
      </c>
      <c r="D89" s="23">
        <v>41698</v>
      </c>
      <c r="E89" s="24">
        <f t="shared" ca="1" si="10"/>
        <v>0.69863013698630139</v>
      </c>
      <c r="F89" s="12">
        <v>1584</v>
      </c>
      <c r="G89" s="47">
        <f t="shared" si="11"/>
        <v>1507.7448140900196</v>
      </c>
      <c r="H89" s="12">
        <v>0</v>
      </c>
      <c r="I89" s="12">
        <v>0</v>
      </c>
      <c r="J89" s="12">
        <v>0</v>
      </c>
      <c r="K89" s="22" t="s">
        <v>38</v>
      </c>
      <c r="L89" s="22"/>
      <c r="M89" s="12">
        <v>0</v>
      </c>
      <c r="N89" s="22">
        <v>7</v>
      </c>
      <c r="O89" s="22" t="s">
        <v>1</v>
      </c>
      <c r="P89" s="22" t="s">
        <v>0</v>
      </c>
      <c r="Q89" s="12">
        <v>0</v>
      </c>
      <c r="R89" s="12">
        <v>1584</v>
      </c>
      <c r="S89" s="33">
        <f t="shared" si="12"/>
        <v>0</v>
      </c>
      <c r="T89" s="11">
        <f t="shared" si="13"/>
        <v>226.28571428571428</v>
      </c>
      <c r="U89" s="12">
        <f>MIN(((Totals!$B$1+1-D89)/365),N89)*T89</f>
        <v>76.255185909980426</v>
      </c>
      <c r="V89" s="68" t="str">
        <f t="shared" ca="1" si="14"/>
        <v>N</v>
      </c>
    </row>
    <row r="90" spans="1:22" s="7" customFormat="1" x14ac:dyDescent="0.25">
      <c r="A90" s="21">
        <v>95</v>
      </c>
      <c r="B90" s="22" t="s">
        <v>2</v>
      </c>
      <c r="C90" s="22" t="s">
        <v>31</v>
      </c>
      <c r="D90" s="23">
        <v>41745</v>
      </c>
      <c r="E90" s="24">
        <f t="shared" ca="1" si="10"/>
        <v>0.56986301369863013</v>
      </c>
      <c r="F90" s="12">
        <v>3595</v>
      </c>
      <c r="G90" s="47">
        <f t="shared" si="11"/>
        <v>3488.06457925636</v>
      </c>
      <c r="H90" s="12">
        <v>0</v>
      </c>
      <c r="I90" s="12">
        <v>0</v>
      </c>
      <c r="J90" s="12">
        <v>0</v>
      </c>
      <c r="K90" s="22" t="s">
        <v>38</v>
      </c>
      <c r="L90" s="22"/>
      <c r="M90" s="12">
        <v>0</v>
      </c>
      <c r="N90" s="22">
        <v>7</v>
      </c>
      <c r="O90" s="22" t="s">
        <v>1</v>
      </c>
      <c r="P90" s="22" t="s">
        <v>0</v>
      </c>
      <c r="Q90" s="12">
        <v>0</v>
      </c>
      <c r="R90" s="12">
        <v>3595</v>
      </c>
      <c r="S90" s="33">
        <f t="shared" si="12"/>
        <v>0</v>
      </c>
      <c r="T90" s="11">
        <f t="shared" si="13"/>
        <v>513.57142857142856</v>
      </c>
      <c r="U90" s="12">
        <f>MIN(((Totals!$B$1+1-D90)/365),N90)*T90</f>
        <v>106.93542074363992</v>
      </c>
      <c r="V90" s="68" t="str">
        <f t="shared" ca="1" si="14"/>
        <v>N</v>
      </c>
    </row>
    <row r="91" spans="1:22" s="7" customFormat="1" x14ac:dyDescent="0.25">
      <c r="A91" s="21">
        <v>96</v>
      </c>
      <c r="B91" s="22" t="s">
        <v>2</v>
      </c>
      <c r="C91" s="22" t="s">
        <v>86</v>
      </c>
      <c r="D91" s="23">
        <v>41759</v>
      </c>
      <c r="E91" s="24">
        <f t="shared" ca="1" si="10"/>
        <v>0.53150684931506853</v>
      </c>
      <c r="F91" s="12">
        <v>450</v>
      </c>
      <c r="G91" s="47">
        <f t="shared" si="11"/>
        <v>439.08023483365952</v>
      </c>
      <c r="H91" s="12">
        <v>0</v>
      </c>
      <c r="I91" s="12">
        <v>0</v>
      </c>
      <c r="J91" s="12">
        <v>0</v>
      </c>
      <c r="K91" s="22" t="s">
        <v>38</v>
      </c>
      <c r="L91" s="22"/>
      <c r="M91" s="12">
        <v>0</v>
      </c>
      <c r="N91" s="22">
        <v>7</v>
      </c>
      <c r="O91" s="22" t="s">
        <v>1</v>
      </c>
      <c r="P91" s="22" t="s">
        <v>0</v>
      </c>
      <c r="Q91" s="12">
        <v>0</v>
      </c>
      <c r="R91" s="12">
        <v>450</v>
      </c>
      <c r="S91" s="33">
        <f t="shared" si="12"/>
        <v>0</v>
      </c>
      <c r="T91" s="11">
        <f t="shared" si="13"/>
        <v>64.285714285714292</v>
      </c>
      <c r="U91" s="12">
        <f>MIN(((Totals!$B$1+1-D91)/365),N91)*T91</f>
        <v>10.919765166340509</v>
      </c>
      <c r="V91" s="68" t="str">
        <f t="shared" ca="1" si="14"/>
        <v>N</v>
      </c>
    </row>
    <row r="92" spans="1:22" s="7" customFormat="1" x14ac:dyDescent="0.25">
      <c r="A92" s="21">
        <v>97</v>
      </c>
      <c r="B92" s="22" t="s">
        <v>2</v>
      </c>
      <c r="C92" s="22" t="s">
        <v>30</v>
      </c>
      <c r="D92" s="23">
        <v>41759</v>
      </c>
      <c r="E92" s="24">
        <f t="shared" ca="1" si="10"/>
        <v>0.53150684931506853</v>
      </c>
      <c r="F92" s="12">
        <v>409</v>
      </c>
      <c r="G92" s="47">
        <f t="shared" si="11"/>
        <v>399.07514677103717</v>
      </c>
      <c r="H92" s="12">
        <v>0</v>
      </c>
      <c r="I92" s="12">
        <v>0</v>
      </c>
      <c r="J92" s="12">
        <v>0</v>
      </c>
      <c r="K92" s="22" t="s">
        <v>38</v>
      </c>
      <c r="L92" s="22"/>
      <c r="M92" s="12">
        <v>0</v>
      </c>
      <c r="N92" s="22">
        <v>7</v>
      </c>
      <c r="O92" s="22" t="s">
        <v>1</v>
      </c>
      <c r="P92" s="22" t="s">
        <v>0</v>
      </c>
      <c r="Q92" s="12">
        <v>0</v>
      </c>
      <c r="R92" s="12">
        <v>409</v>
      </c>
      <c r="S92" s="33">
        <f t="shared" si="12"/>
        <v>0</v>
      </c>
      <c r="T92" s="11">
        <f t="shared" si="13"/>
        <v>58.428571428571431</v>
      </c>
      <c r="U92" s="12">
        <f>MIN(((Totals!$B$1+1-D92)/365),N92)*T92</f>
        <v>9.9248532289628173</v>
      </c>
      <c r="V92" s="68" t="str">
        <f t="shared" ca="1" si="14"/>
        <v>N</v>
      </c>
    </row>
    <row r="93" spans="1:22" s="7" customFormat="1" x14ac:dyDescent="0.25">
      <c r="A93" s="21">
        <v>98</v>
      </c>
      <c r="B93" s="22" t="s">
        <v>2</v>
      </c>
      <c r="C93" s="22" t="s">
        <v>29</v>
      </c>
      <c r="D93" s="23">
        <v>41768</v>
      </c>
      <c r="E93" s="24">
        <f t="shared" ca="1" si="10"/>
        <v>0.50684931506849318</v>
      </c>
      <c r="F93" s="12">
        <v>628</v>
      </c>
      <c r="G93" s="47">
        <f t="shared" si="11"/>
        <v>614.97299412915856</v>
      </c>
      <c r="H93" s="12">
        <v>0</v>
      </c>
      <c r="I93" s="12">
        <v>0</v>
      </c>
      <c r="J93" s="12">
        <v>0</v>
      </c>
      <c r="K93" s="22" t="s">
        <v>38</v>
      </c>
      <c r="L93" s="22"/>
      <c r="M93" s="12">
        <v>0</v>
      </c>
      <c r="N93" s="22">
        <v>7</v>
      </c>
      <c r="O93" s="22" t="s">
        <v>1</v>
      </c>
      <c r="P93" s="22" t="s">
        <v>0</v>
      </c>
      <c r="Q93" s="12">
        <v>0</v>
      </c>
      <c r="R93" s="12">
        <v>628</v>
      </c>
      <c r="S93" s="33">
        <f t="shared" si="12"/>
        <v>0</v>
      </c>
      <c r="T93" s="11">
        <f t="shared" si="13"/>
        <v>89.714285714285708</v>
      </c>
      <c r="U93" s="12">
        <f>MIN(((Totals!$B$1+1-D93)/365),N93)*T93</f>
        <v>13.027005870841485</v>
      </c>
      <c r="V93" s="68" t="str">
        <f t="shared" ca="1" si="14"/>
        <v>N</v>
      </c>
    </row>
    <row r="94" spans="1:22" s="7" customFormat="1" x14ac:dyDescent="0.25">
      <c r="A94" s="21">
        <v>100</v>
      </c>
      <c r="B94" s="22" t="s">
        <v>2</v>
      </c>
      <c r="C94" s="22" t="s">
        <v>27</v>
      </c>
      <c r="D94" s="23">
        <v>41782</v>
      </c>
      <c r="E94" s="24">
        <f t="shared" ca="1" si="10"/>
        <v>0.46849315068493153</v>
      </c>
      <c r="F94" s="12">
        <v>1950</v>
      </c>
      <c r="G94" s="47">
        <f t="shared" si="11"/>
        <v>1920.2348336594912</v>
      </c>
      <c r="H94" s="12">
        <v>0</v>
      </c>
      <c r="I94" s="12">
        <v>0</v>
      </c>
      <c r="J94" s="12">
        <v>0</v>
      </c>
      <c r="K94" s="22" t="s">
        <v>38</v>
      </c>
      <c r="L94" s="22"/>
      <c r="M94" s="12">
        <v>0</v>
      </c>
      <c r="N94" s="22">
        <v>7</v>
      </c>
      <c r="O94" s="22" t="s">
        <v>1</v>
      </c>
      <c r="P94" s="22" t="s">
        <v>0</v>
      </c>
      <c r="Q94" s="12">
        <v>0</v>
      </c>
      <c r="R94" s="12">
        <v>1950</v>
      </c>
      <c r="S94" s="33">
        <f t="shared" si="12"/>
        <v>0</v>
      </c>
      <c r="T94" s="11">
        <f t="shared" si="13"/>
        <v>278.57142857142856</v>
      </c>
      <c r="U94" s="12">
        <f>MIN(((Totals!$B$1+1-D94)/365),N94)*T94</f>
        <v>29.765166340508806</v>
      </c>
      <c r="V94" s="68" t="str">
        <f t="shared" ca="1" si="14"/>
        <v>N</v>
      </c>
    </row>
    <row r="95" spans="1:22" s="10" customFormat="1" x14ac:dyDescent="0.25">
      <c r="A95" s="41"/>
      <c r="B95" s="42"/>
      <c r="C95" s="42"/>
      <c r="D95" s="42"/>
      <c r="E95" s="43"/>
      <c r="F95" s="44"/>
      <c r="G95" s="45"/>
      <c r="H95" s="44"/>
      <c r="I95" s="44"/>
      <c r="J95" s="44"/>
      <c r="K95" s="42"/>
      <c r="L95" s="42"/>
      <c r="M95" s="44"/>
      <c r="N95" s="42"/>
      <c r="O95" s="42"/>
      <c r="P95" s="42"/>
      <c r="Q95" s="44"/>
      <c r="R95" s="44"/>
      <c r="S95" s="46"/>
      <c r="T95" s="44"/>
      <c r="U95" s="44"/>
      <c r="V95" s="69"/>
    </row>
  </sheetData>
  <sortState ref="A2:V94">
    <sortCondition ref="D8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Depreciation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</dc:creator>
  <cp:lastModifiedBy>JOD</cp:lastModifiedBy>
  <dcterms:created xsi:type="dcterms:W3CDTF">2014-11-07T18:38:01Z</dcterms:created>
  <dcterms:modified xsi:type="dcterms:W3CDTF">2014-11-10T20:32:57Z</dcterms:modified>
</cp:coreProperties>
</file>